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persons/person.xml" ContentType="application/vnd.ms-excel.person+xml"/>
  <Override PartName="/xl/worksheets/sheet2.xml" ContentType="application/vnd.openxmlformats-officedocument.spreadsheetml.worksheet+xml"/>
  <Override PartName="/xl/threadedComments/threadedComment1.xml" ContentType="application/vnd.ms-excel.threadedcomments+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threadedComments/threadedComment2.xml" ContentType="application/vnd.ms-excel.threadedcomments+xml"/>
  <Override PartName="/xl/worksheets/sheet1.xml" ContentType="application/vnd.openxmlformats-officedocument.spreadsheetml.worksheet+xml"/>
  <Override PartName="/xl/sharedStrings.xml" ContentType="application/vnd.openxmlformats-officedocument.spreadsheetml.sharedStrings+xml"/>
  <Override PartName="/xl/comments2.xml" ContentType="application/vnd.openxmlformats-officedocument.spreadsheetml.comments+xml"/>
  <Override PartName="/xl/styles.xml" ContentType="application/vnd.openxmlformats-officedocument.spreadsheetml.styles+xml"/>
  <Override PartName="/xl/comments1.xml" ContentType="application/vnd.openxmlformats-officedocument.spreadsheetml.comment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К72_1" sheetId="1" state="visible" r:id="rId2"/>
    <sheet name="К72_2" sheetId="2" state="visible" r:id="rId3"/>
    <sheet name="Лист2" sheetId="3" state="visible" r:id="rId4"/>
    <sheet name="Лист3" sheetId="4" state="visible" r:id="rId5"/>
    <sheet name="Лист1" sheetId="5" state="visible" r:id="rId6"/>
    <sheet name="в ТИМС не включены" sheetId="6" state="visible" r:id="rId7"/>
  </sheets>
  <definedNames>
    <definedName name="_xlnm._FilterDatabase" localSheetId="0" hidden="1">К72_1!$J$1:$J$34</definedName>
    <definedName name="тесты">#REF!</definedName>
  </definedNames>
  <calcPr iterateDelta="0.0001"/>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tc={001E007C-0011-49A6-BFAA-001600860063}</author>
    <author>tc={4D0F60C5-7BC7-DBAD-1C6D-BBCFFB21438E}</author>
  </authors>
  <commentList>
    <comment ref="A1" authorId="0" xr:uid="{001E007C-0011-49A6-BFAA-001600860063}">
      <text>
        <r>
          <rPr>
            <b/>
            <sz val="9"/>
            <rFont val="Tahoma"/>
          </rPr>
          <t xml:space="preserve"> :</t>
        </r>
        <r>
          <rPr>
            <sz val="9"/>
            <rFont val="Tahoma"/>
          </rPr>
          <t xml:space="preserve">
Анатолий Алтаев:
куратор: Цыбикова Лидия Борисовна
Уровень образования СПО на базе 9 классов
Стандарт образования ФГОС СПО
Направление 09.02.03 Программирование в компьютерных системах
Профиль 
Курс 2
Годы обучения группы 2020 - 2024
</t>
        </r>
      </text>
    </comment>
    <comment ref="A28" authorId="1" xr:uid="{4D0F60C5-7BC7-DBAD-1C6D-BBCFFB21438E}">
      <text>
        <r>
          <rPr>
            <b/>
            <sz val="9"/>
            <rFont val="Tahoma"/>
          </rPr>
          <t xml:space="preserve">Анатолий Алтаев:</t>
        </r>
        <r>
          <rPr>
            <sz val="9"/>
            <rFont val="Tahoma"/>
          </rPr>
          <t xml:space="preserve">
В ТИМС не смог включить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tc={00010034-00E6-41D1-A478-00B6009400DD}</author>
    <author>tc={8F3A686B-C424-542E-8A9A-2468D00BE8CE}</author>
  </authors>
  <commentList>
    <comment ref="A1" authorId="0" xr:uid="{00010034-00E6-41D1-A478-00B6009400DD}">
      <text>
        <r>
          <rPr>
            <b/>
            <sz val="9"/>
            <rFont val="Tahoma"/>
          </rPr>
          <t>XXR:</t>
        </r>
        <r>
          <rPr>
            <sz val="9"/>
            <rFont val="Tahoma"/>
          </rPr>
          <t xml:space="preserve">
куратор: 
Направление 09.02.07 Информационные системы и программирование
Профиль 
Курс 2
Годы обучения группы 2021 - 2025
</t>
        </r>
      </text>
    </comment>
    <comment ref="A5" authorId="1" xr:uid="{8F3A686B-C424-542E-8A9A-2468D00BE8CE}">
      <text>
        <r>
          <rPr>
            <b/>
            <sz val="9"/>
            <rFont val="Tahoma"/>
          </rPr>
          <t xml:space="preserve">Анатолий Алтаев:</t>
        </r>
        <r>
          <rPr>
            <sz val="9"/>
            <rFont val="Tahoma"/>
          </rPr>
          <t xml:space="preserve">
В ТИМС не смог включить
</t>
        </r>
      </text>
    </comment>
  </commentList>
</comments>
</file>

<file path=xl/sharedStrings.xml><?xml version="1.0" encoding="utf-8"?>
<sst xmlns="http://schemas.openxmlformats.org/spreadsheetml/2006/main" count="208" uniqueCount="208">
  <si>
    <t xml:space="preserve">К71/1
Компьютерные сети
лекц=18, практ=18
Экзамен</t>
  </si>
  <si>
    <t xml:space="preserve">варианты заданий</t>
  </si>
  <si>
    <t>Пособие_1</t>
  </si>
  <si>
    <t>Пособие_2</t>
  </si>
  <si>
    <t>lesson2</t>
  </si>
  <si>
    <t>lesson3</t>
  </si>
  <si>
    <t>lesson4</t>
  </si>
  <si>
    <t>lesson5</t>
  </si>
  <si>
    <t>lesson6</t>
  </si>
  <si>
    <t>lesson7</t>
  </si>
  <si>
    <t>utilities</t>
  </si>
  <si>
    <t>crc&amp;hamming</t>
  </si>
  <si>
    <t xml:space="preserve">тест по IP адресации</t>
  </si>
  <si>
    <t>cisco</t>
  </si>
  <si>
    <t>osi</t>
  </si>
  <si>
    <t xml:space="preserve">L1, L4</t>
  </si>
  <si>
    <t>L2_3</t>
  </si>
  <si>
    <t xml:space="preserve">дополнительное задание</t>
  </si>
  <si>
    <t xml:space="preserve">Всего баллов</t>
  </si>
  <si>
    <t>пропуски</t>
  </si>
  <si>
    <t xml:space="preserve">Поощрительный фонд
Посещение всех занятий (100%)</t>
  </si>
  <si>
    <t xml:space="preserve">текущая успеваемость</t>
  </si>
  <si>
    <t xml:space="preserve">итог.
аттест.</t>
  </si>
  <si>
    <t>Экзамен</t>
  </si>
  <si>
    <t>тест1</t>
  </si>
  <si>
    <t>тест2</t>
  </si>
  <si>
    <t>тест3</t>
  </si>
  <si>
    <t>тест4</t>
  </si>
  <si>
    <t>тест5</t>
  </si>
  <si>
    <t>тест6</t>
  </si>
  <si>
    <t>тест7</t>
  </si>
  <si>
    <t>тест8</t>
  </si>
  <si>
    <t>тест9</t>
  </si>
  <si>
    <t>тест10</t>
  </si>
  <si>
    <t>тест11</t>
  </si>
  <si>
    <t>тест12</t>
  </si>
  <si>
    <t>тест13</t>
  </si>
  <si>
    <t xml:space="preserve">Промежуточная аттестация
18.05.24 - 24.05.24</t>
  </si>
  <si>
    <t xml:space="preserve">Логины и пароли для
https://do.esstu.ru/moodle2</t>
  </si>
  <si>
    <t xml:space="preserve">Курсы / Электротехнический факультет (ЭТФ)/Системы информатики/Основы локальных и глобальных сетей /</t>
  </si>
  <si>
    <t xml:space="preserve">Макс. Баллы</t>
  </si>
  <si>
    <t>логин</t>
  </si>
  <si>
    <t>пароль</t>
  </si>
  <si>
    <t xml:space="preserve">Аранжурова Адиса Эрдэниевна</t>
  </si>
  <si>
    <t xml:space="preserve">Балиашвили Георгий Вахтангович</t>
  </si>
  <si>
    <t>н</t>
  </si>
  <si>
    <t xml:space="preserve">Банзаракцаев Ардан Тимурович</t>
  </si>
  <si>
    <t xml:space="preserve">Будареева Юмжана Валерьевна</t>
  </si>
  <si>
    <t xml:space="preserve">Бужинаева Валентина Михайловна</t>
  </si>
  <si>
    <t xml:space="preserve">Васильева Виктория Вадимовна</t>
  </si>
  <si>
    <t xml:space="preserve">Дамбуев Арсалан Романович</t>
  </si>
  <si>
    <t xml:space="preserve">Елизова Дарья Витальевна</t>
  </si>
  <si>
    <t xml:space="preserve">Жигжитов Константин Жимбаевич</t>
  </si>
  <si>
    <t xml:space="preserve">Зонхиева Дарима Максимовна</t>
  </si>
  <si>
    <t xml:space="preserve">Корнаков Никита Александрович</t>
  </si>
  <si>
    <t xml:space="preserve">Нанзатов Олег Леонидович</t>
  </si>
  <si>
    <t xml:space="preserve">Попов Даниил Викторович</t>
  </si>
  <si>
    <t xml:space="preserve">Потемкина Анна Алексеевна</t>
  </si>
  <si>
    <t xml:space="preserve">Резников Денис Дмитриевич</t>
  </si>
  <si>
    <t xml:space="preserve">Сыренов Баясхалан Леонидович</t>
  </si>
  <si>
    <t xml:space="preserve">Токарев Денис Александрович</t>
  </si>
  <si>
    <t xml:space="preserve">Урбанова Елизавета Сергеевна</t>
  </si>
  <si>
    <t xml:space="preserve">Фомин Алексей Игоревич</t>
  </si>
  <si>
    <t xml:space="preserve">Хандалов Максим Денисович</t>
  </si>
  <si>
    <t xml:space="preserve">Цыремпилов Буянто Чингизович</t>
  </si>
  <si>
    <t xml:space="preserve">Шаманаев Глеб Иванович</t>
  </si>
  <si>
    <t xml:space="preserve">Шашина Ксения Евгеньевна</t>
  </si>
  <si>
    <t xml:space="preserve">Эпова Сарюна Витальевна</t>
  </si>
  <si>
    <t>К73.01</t>
  </si>
  <si>
    <t xml:space="preserve">Гомбоев Арсалан Вячеславович</t>
  </si>
  <si>
    <t xml:space="preserve">Сапунов Анатолий Александрович</t>
  </si>
  <si>
    <t xml:space="preserve">Хадалаев Артур Михайлович</t>
  </si>
  <si>
    <r>
      <rPr>
        <b/>
        <sz val="8"/>
        <color rgb="FF002060"/>
        <rFont val="Times New Roman"/>
      </rPr>
      <t xml:space="preserve">Черных Иван </t>
    </r>
    <r>
      <rPr>
        <b/>
        <sz val="8"/>
        <color rgb="FF7030A0"/>
        <rFont val="Times New Roman"/>
      </rPr>
      <t>Алексеевич</t>
    </r>
  </si>
  <si>
    <t xml:space="preserve">Дата выдачи задания</t>
  </si>
  <si>
    <t>altaevaa</t>
  </si>
  <si>
    <t xml:space="preserve">Прошло недель</t>
  </si>
  <si>
    <t>Штраф</t>
  </si>
  <si>
    <t xml:space="preserve">К72/2
Компьютерные сети
лекц=18, практ=18
Экзамен</t>
  </si>
  <si>
    <t xml:space="preserve">Андреева Елизавета Алексеевна</t>
  </si>
  <si>
    <t xml:space="preserve">Беремкулова Алина Викторовна</t>
  </si>
  <si>
    <t xml:space="preserve">Вихляев Артем Васильевич</t>
  </si>
  <si>
    <t xml:space="preserve">Воловик Анна Антоновна</t>
  </si>
  <si>
    <t xml:space="preserve">Вяткин Владислав Владимирович</t>
  </si>
  <si>
    <t xml:space="preserve">Гусева Анастасия Константиновна</t>
  </si>
  <si>
    <t xml:space="preserve">Жигжитов Аюр Эрдэмович</t>
  </si>
  <si>
    <t xml:space="preserve">Зундуев Максар Алексеевич</t>
  </si>
  <si>
    <t xml:space="preserve">Иванова Анастасия Сергеевна</t>
  </si>
  <si>
    <t xml:space="preserve">Ишигенов Кирилл Николаевич</t>
  </si>
  <si>
    <t xml:space="preserve">Кайгородов Сергей Романович</t>
  </si>
  <si>
    <t xml:space="preserve">Кожевников Дмитрий Алексеевич</t>
  </si>
  <si>
    <t xml:space="preserve">Козловский Роман Алексеевич</t>
  </si>
  <si>
    <t xml:space="preserve">Колесников Кирилл Алексеевич</t>
  </si>
  <si>
    <t xml:space="preserve">Кудрявцев Давид Галустович</t>
  </si>
  <si>
    <t xml:space="preserve">Стригалев Максим Алексеевич</t>
  </si>
  <si>
    <t xml:space="preserve">Федоров Денис Андреевич</t>
  </si>
  <si>
    <t xml:space="preserve">Хомяков Павел Ильич</t>
  </si>
  <si>
    <t xml:space="preserve">Шагдуров Александр Нимаевич</t>
  </si>
  <si>
    <t>К73.02</t>
  </si>
  <si>
    <t xml:space="preserve">Аюшеев Руслан Хубисхаланович</t>
  </si>
  <si>
    <t xml:space="preserve">Баташев Даниил Дмитриевич</t>
  </si>
  <si>
    <t xml:space="preserve">Крылов Егор Иванович</t>
  </si>
  <si>
    <t xml:space="preserve">Лайданов Дэлгэр Саянович</t>
  </si>
  <si>
    <t xml:space="preserve">Моноев Александр Григорьевич</t>
  </si>
  <si>
    <t xml:space="preserve">Пинаев Аюша Константинович</t>
  </si>
  <si>
    <t xml:space="preserve">Соктоев Бато Ринчинович</t>
  </si>
  <si>
    <t xml:space="preserve">Хаптухаев Роман Петрович</t>
  </si>
  <si>
    <t xml:space="preserve">Цыренов Бадма Баирович</t>
  </si>
  <si>
    <t xml:space="preserve">Якушенко Андрей Алексеевич</t>
  </si>
  <si>
    <t xml:space="preserve">hIP = 31.2.149.221/21</t>
  </si>
  <si>
    <t xml:space="preserve">nIP = ?</t>
  </si>
  <si>
    <t xml:space="preserve">21 = 8 + 8 + 5 + 0</t>
  </si>
  <si>
    <t xml:space="preserve">SM = 255.255.248.0</t>
  </si>
  <si>
    <t xml:space="preserve">nIP =  31.2.Z.0 = 31.2.144.0</t>
  </si>
  <si>
    <t xml:space="preserve">149 = 10010101</t>
  </si>
  <si>
    <t xml:space="preserve">10010 101</t>
  </si>
  <si>
    <t xml:space="preserve">Z  = 10010000 = 128+16 = 144</t>
  </si>
  <si>
    <t xml:space="preserve">bIP =  31.2.Y.255 = 31.2.151.255</t>
  </si>
  <si>
    <t xml:space="preserve">Y = 10010111  = 151</t>
  </si>
  <si>
    <t xml:space="preserve">hIP = 192.140.139.238</t>
  </si>
  <si>
    <t xml:space="preserve">SM = 255.255.255.192</t>
  </si>
  <si>
    <t xml:space="preserve">n = 8 + 8 + 8 + 2 = 26</t>
  </si>
  <si>
    <t xml:space="preserve">nIP = 192.140.139.Z = 192.140.139.192</t>
  </si>
  <si>
    <t xml:space="preserve">238 = 11 101110</t>
  </si>
  <si>
    <t xml:space="preserve">Z = 11000000 = 192</t>
  </si>
  <si>
    <t xml:space="preserve">bIP =  192.140.139.255</t>
  </si>
  <si>
    <t xml:space="preserve">nIP = 172.20.38.0/23      23 = 8 + 8 + 7 + 0</t>
  </si>
  <si>
    <t xml:space="preserve">4 subnet - /n = 25 = 8 + 8 + 8 +1</t>
  </si>
  <si>
    <t xml:space="preserve">38 = 0010011 0</t>
  </si>
  <si>
    <t xml:space="preserve">00100110.0 000000  nIP = 172.20.38.0/25 </t>
  </si>
  <si>
    <t xml:space="preserve">00100110.1 000000  nIP = 172.20.38.128/25 </t>
  </si>
  <si>
    <t xml:space="preserve">00100111.0 000000   nIP = 172.20.39.0/25 </t>
  </si>
  <si>
    <t xml:space="preserve">00100111.1 000000   nIP = 172.20.39.128/25 </t>
  </si>
  <si>
    <t xml:space="preserve">8 битов</t>
  </si>
  <si>
    <t>/24</t>
  </si>
  <si>
    <t>/25</t>
  </si>
  <si>
    <t>/26</t>
  </si>
  <si>
    <t>/27</t>
  </si>
  <si>
    <t>/28</t>
  </si>
  <si>
    <t>00</t>
  </si>
  <si>
    <t>192.168.1.0/26</t>
  </si>
  <si>
    <t>00111110</t>
  </si>
  <si>
    <t>/29</t>
  </si>
  <si>
    <t>01</t>
  </si>
  <si>
    <t>192.168.1.64/26</t>
  </si>
  <si>
    <t>/30</t>
  </si>
  <si>
    <t>10</t>
  </si>
  <si>
    <t>192.168.1.128/26</t>
  </si>
  <si>
    <t>010</t>
  </si>
  <si>
    <t>192.168.1.64/27</t>
  </si>
  <si>
    <t>01011110</t>
  </si>
  <si>
    <t>11</t>
  </si>
  <si>
    <t>192.168.1.192/26</t>
  </si>
  <si>
    <t>011</t>
  </si>
  <si>
    <t>192.168.1.96/27</t>
  </si>
  <si>
    <t>0110</t>
  </si>
  <si>
    <t>192.168.1.96/28</t>
  </si>
  <si>
    <t>01101110</t>
  </si>
  <si>
    <t>0111</t>
  </si>
  <si>
    <t>192.168.1.112/28</t>
  </si>
  <si>
    <t>01111110</t>
  </si>
  <si>
    <t>100000</t>
  </si>
  <si>
    <t>192.168.1.128/30</t>
  </si>
  <si>
    <t>100001</t>
  </si>
  <si>
    <t>192.168.1.132/30</t>
  </si>
  <si>
    <t>100010</t>
  </si>
  <si>
    <t>192.168.1.136/30</t>
  </si>
  <si>
    <t>100011</t>
  </si>
  <si>
    <t xml:space="preserve">исходный адрес</t>
  </si>
  <si>
    <t xml:space="preserve">длина маски</t>
  </si>
  <si>
    <t xml:space="preserve">число битов 
в хостовой части</t>
  </si>
  <si>
    <t xml:space="preserve">число 
адресов</t>
  </si>
  <si>
    <t xml:space="preserve">Число
хостовых
адресов</t>
  </si>
  <si>
    <t>192.168.72.0/24</t>
  </si>
  <si>
    <t xml:space="preserve">полученные адреса</t>
  </si>
  <si>
    <t xml:space="preserve">4-й октет</t>
  </si>
  <si>
    <t xml:space="preserve">00 000000</t>
  </si>
  <si>
    <t>192.168.72.0/26</t>
  </si>
  <si>
    <t>ASW-4</t>
  </si>
  <si>
    <t xml:space="preserve">'00 111110</t>
  </si>
  <si>
    <t xml:space="preserve">01 000000</t>
  </si>
  <si>
    <t xml:space="preserve">10 000000</t>
  </si>
  <si>
    <t xml:space="preserve">11 000000</t>
  </si>
  <si>
    <t xml:space="preserve">010 00000</t>
  </si>
  <si>
    <t>192.168.72.64/27</t>
  </si>
  <si>
    <t>ASW-3</t>
  </si>
  <si>
    <t xml:space="preserve">010 11110</t>
  </si>
  <si>
    <t xml:space="preserve">011 00000</t>
  </si>
  <si>
    <t>192.168.72.96/27</t>
  </si>
  <si>
    <t>ASW-2</t>
  </si>
  <si>
    <t xml:space="preserve">011 11110</t>
  </si>
  <si>
    <t xml:space="preserve">1000 0000</t>
  </si>
  <si>
    <t>192.168.72.128/28</t>
  </si>
  <si>
    <t>ASW-1</t>
  </si>
  <si>
    <t xml:space="preserve">1000 1110</t>
  </si>
  <si>
    <t xml:space="preserve">1001 0000</t>
  </si>
  <si>
    <t xml:space="preserve">1010 0000</t>
  </si>
  <si>
    <t>резерв</t>
  </si>
  <si>
    <t xml:space="preserve">1011 0000</t>
  </si>
  <si>
    <t xml:space="preserve">100100 00</t>
  </si>
  <si>
    <t>192.168.72.144/30</t>
  </si>
  <si>
    <t>Building1&amp;Building2</t>
  </si>
  <si>
    <t xml:space="preserve">100101 00</t>
  </si>
  <si>
    <t xml:space="preserve">100110 00</t>
  </si>
  <si>
    <t xml:space="preserve">100111 00</t>
  </si>
  <si>
    <t xml:space="preserve">Черных Иван Алексеевич</t>
  </si>
  <si>
    <t>К72/2</t>
  </si>
  <si>
    <t xml:space="preserve">Данжеев Амгалан Дашеевич</t>
  </si>
  <si>
    <t xml:space="preserve">Тархаев Дансаран Эрдыниевич</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</si>
</sst>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2">
    <numFmt numFmtId="160" formatCode="d/m;@"/>
    <numFmt numFmtId="161" formatCode="dd/mm/yy;@"/>
  </numFmts>
  <fonts count="38">
    <font>
      <sz val="10.000000"/>
      <color theme="1"/>
      <name val="Arial"/>
    </font>
    <font>
      <u/>
      <sz val="10.000000"/>
      <color indexed="4"/>
      <name val="Arial"/>
    </font>
    <font>
      <sz val="11.000000"/>
      <name val="Calibri"/>
    </font>
    <font>
      <sz val="11.000000"/>
      <name val="Calibri"/>
      <scheme val="minor"/>
    </font>
    <font>
      <sz val="8.000000"/>
      <name val="Arial"/>
    </font>
    <font>
      <sz val="8.000000"/>
      <color indexed="22"/>
      <name val="Arial"/>
    </font>
    <font>
      <sz val="8.000000"/>
      <color theme="0"/>
      <name val="Arial"/>
    </font>
    <font>
      <sz val="8.000000"/>
      <name val="Arial Cyr"/>
    </font>
    <font>
      <u/>
      <sz val="8.000000"/>
      <color theme="6" tint="0.79998168889431442"/>
      <name val="Arial Cyr"/>
    </font>
    <font>
      <u/>
      <sz val="8.000000"/>
      <color indexed="2"/>
      <name val="Arial Cyr"/>
    </font>
    <font>
      <u/>
      <sz val="8.000000"/>
      <name val="Arial Cyr"/>
    </font>
    <font>
      <u/>
      <sz val="8.000000"/>
      <color indexed="65"/>
      <name val="Arial"/>
    </font>
    <font>
      <u/>
      <sz val="8.000000"/>
      <color indexed="65"/>
      <name val="Arial Cyr"/>
    </font>
    <font>
      <u/>
      <sz val="8.000000"/>
      <color theme="0"/>
      <name val="Arial"/>
    </font>
    <font>
      <sz val="10.000000"/>
      <color indexed="65"/>
      <name val="Arial"/>
    </font>
    <font>
      <sz val="8.000000"/>
      <color rgb="FF002060"/>
      <name val="Arial Cyr"/>
    </font>
    <font>
      <sz val="8.000000"/>
      <color indexed="2"/>
      <name val="Arial Cyr"/>
    </font>
    <font>
      <sz val="10.000000"/>
      <name val="Arial"/>
    </font>
    <font>
      <sz val="10.000000"/>
      <color indexed="22"/>
      <name val="Arial"/>
    </font>
    <font>
      <u/>
      <sz val="10.000000"/>
      <color indexed="65"/>
      <name val="Arial"/>
    </font>
    <font>
      <u/>
      <sz val="10.000000"/>
      <color theme="0"/>
      <name val="Arial"/>
    </font>
    <font>
      <sz val="10.000000"/>
      <color theme="0"/>
      <name val="Arial"/>
    </font>
    <font>
      <sz val="8.000000"/>
      <color indexed="65"/>
      <name val="Arial"/>
    </font>
    <font>
      <b/>
      <sz val="8.000000"/>
      <color rgb="FF7030A0"/>
      <name val="Times New Roman"/>
    </font>
    <font>
      <b/>
      <sz val="8.000000"/>
      <color indexed="65"/>
      <name val="Times New Roman"/>
    </font>
    <font>
      <b/>
      <sz val="8.000000"/>
      <color indexed="2"/>
      <name val="Times New Roman"/>
    </font>
    <font>
      <b/>
      <sz val="8.000000"/>
      <name val="Times New Roman"/>
    </font>
    <font>
      <sz val="8.000000"/>
      <color rgb="FF7030A0"/>
      <name val="Times New Roman"/>
    </font>
    <font>
      <sz val="10.000000"/>
      <name val="Times New Roman"/>
    </font>
    <font>
      <sz val="11.000000"/>
      <color rgb="FF444444"/>
      <name val="Calibri"/>
    </font>
    <font>
      <b/>
      <sz val="8.000000"/>
      <color rgb="FF002060"/>
      <name val="Times New Roman"/>
    </font>
    <font>
      <b/>
      <sz val="8.000000"/>
      <color rgb="FF0070C0"/>
      <name val="Times New Roman"/>
    </font>
    <font>
      <sz val="8.000000"/>
      <color indexed="2"/>
      <name val="Arial"/>
    </font>
    <font>
      <sz val="10.000000"/>
      <color rgb="FF0070C0"/>
      <name val="Arial"/>
    </font>
    <font>
      <sz val="8.000000"/>
      <color theme="1"/>
      <name val="Arial"/>
    </font>
    <font>
      <sz val="10.000000"/>
      <color indexed="2"/>
      <name val="Arial"/>
    </font>
    <font>
      <u/>
      <sz val="10.000000"/>
      <color theme="10"/>
      <name val="Arial"/>
    </font>
    <font>
      <sz val="8.000000"/>
      <color rgb="FF0070C0"/>
      <name val="Arial"/>
    </font>
  </fonts>
  <fills count="18">
    <fill>
      <patternFill patternType="none"/>
    </fill>
    <fill>
      <patternFill patternType="gray125"/>
    </fill>
    <fill>
      <patternFill patternType="solid">
        <fgColor indexed="56"/>
        <bgColor rgb="FF002060"/>
      </patternFill>
    </fill>
    <fill>
      <patternFill patternType="solid">
        <fgColor rgb="FF052915"/>
        <bgColor rgb="FF002060"/>
      </patternFill>
    </fill>
    <fill>
      <patternFill patternType="solid">
        <fgColor rgb="FFFCE4D6"/>
        <bgColor rgb="FFF2F2F2"/>
      </patternFill>
    </fill>
    <fill>
      <patternFill patternType="solid">
        <fgColor rgb="FF002060"/>
        <bgColor rgb="FF002060"/>
      </patternFill>
    </fill>
    <fill>
      <patternFill patternType="solid">
        <fgColor indexed="5"/>
        <bgColor indexed="5"/>
      </patternFill>
    </fill>
    <fill>
      <patternFill patternType="solid">
        <fgColor theme="0"/>
        <bgColor theme="0"/>
      </patternFill>
    </fill>
    <fill>
      <patternFill patternType="solid">
        <fgColor rgb="FF7030A0"/>
        <bgColor indexed="25"/>
      </patternFill>
    </fill>
    <fill>
      <patternFill patternType="solid">
        <fgColor rgb="FFC00000"/>
        <bgColor rgb="FFC00000"/>
      </patternFill>
    </fill>
    <fill>
      <patternFill patternType="solid">
        <fgColor rgb="FF375623"/>
        <bgColor rgb="FF444444"/>
      </patternFill>
    </fill>
    <fill>
      <patternFill patternType="solid">
        <fgColor rgb="FFC3D69B"/>
        <bgColor indexed="22"/>
      </patternFill>
    </fill>
    <fill>
      <patternFill patternType="solid">
        <fgColor rgb="FF7F7F7F"/>
        <bgColor indexed="55"/>
      </patternFill>
    </fill>
    <fill>
      <patternFill patternType="solid">
        <fgColor rgb="FFD9E1F2"/>
        <bgColor rgb="FFD9D9D9"/>
      </patternFill>
    </fill>
    <fill>
      <patternFill patternType="solid">
        <fgColor rgb="FFD9D9D9"/>
        <bgColor rgb="FFD9E1F2"/>
      </patternFill>
    </fill>
    <fill>
      <patternFill patternType="solid">
        <fgColor indexed="65"/>
        <bgColor rgb="FFF2F2F2"/>
      </patternFill>
    </fill>
    <fill>
      <patternFill patternType="solid">
        <fgColor theme="0"/>
        <bgColor rgb="FFF2F2F2"/>
      </patternFill>
    </fill>
    <fill>
      <patternFill patternType="solid">
        <fgColor theme="0"/>
        <bgColor indexed="5"/>
      </patternFill>
    </fill>
  </fills>
  <borders count="9">
    <border>
      <left style="none"/>
      <right style="none"/>
      <top style="none"/>
      <bottom style="none"/>
      <diagonal style="none"/>
    </border>
    <border>
      <left style="none"/>
      <right style="none"/>
      <top style="none"/>
      <bottom style="medium">
        <color theme="1"/>
      </bottom>
      <diagonal style="none"/>
    </border>
    <border>
      <left style="hair">
        <color theme="1"/>
      </left>
      <right style="hair">
        <color theme="1"/>
      </right>
      <top style="hair">
        <color theme="1"/>
      </top>
      <bottom style="hair">
        <color theme="1"/>
      </bottom>
      <diagonal style="none"/>
    </border>
    <border>
      <left style="hair">
        <color theme="1"/>
      </left>
      <right style="none"/>
      <top style="hair">
        <color theme="1"/>
      </top>
      <bottom style="hair">
        <color theme="1"/>
      </bottom>
      <diagonal style="none"/>
    </border>
    <border>
      <left style="hair">
        <color theme="1"/>
      </left>
      <right style="hair">
        <color theme="1"/>
      </right>
      <top style="medium">
        <color theme="1"/>
      </top>
      <bottom style="none"/>
      <diagonal style="none"/>
    </border>
    <border>
      <left style="hair">
        <color auto="1"/>
      </left>
      <right style="hair">
        <color auto="1"/>
      </right>
      <top style="hair">
        <color auto="1"/>
      </top>
      <bottom style="hair">
        <color auto="1"/>
      </bottom>
      <diagonal style="none"/>
    </border>
    <border>
      <left style="medium">
        <color indexed="20"/>
      </left>
      <right style="medium">
        <color indexed="20"/>
      </right>
      <top style="medium">
        <color indexed="20"/>
      </top>
      <bottom style="medium">
        <color indexed="20"/>
      </bottom>
      <diagonal style="none"/>
    </border>
    <border>
      <left style="hair">
        <color theme="1"/>
      </left>
      <right style="none"/>
      <top style="none"/>
      <bottom style="hair">
        <color theme="1"/>
      </bottom>
      <diagonal style="none"/>
    </border>
    <border>
      <left style="thin">
        <color theme="1"/>
      </left>
      <right style="thin">
        <color theme="1"/>
      </right>
      <top style="thin">
        <color theme="1"/>
      </top>
      <bottom style="thin">
        <color theme="1"/>
      </bottom>
      <diagonal style="none"/>
    </border>
  </borders>
  <cellStyleXfs count="10">
    <xf fontId="0" fillId="0" borderId="0" numFmtId="0" applyNumberFormat="1" applyFont="1" applyFill="1" applyBorder="1"/>
    <xf fontId="1" fillId="0" borderId="0" numFmtId="0" applyNumberFormat="1" applyFont="1" applyFill="1" applyBorder="0"/>
    <xf fontId="1" fillId="0" borderId="0" numFmtId="0" applyNumberFormat="1" applyFont="1" applyFill="1" applyBorder="0">
      <alignment vertical="top"/>
    </xf>
    <xf fontId="1" fillId="0" borderId="0" numFmtId="0" applyNumberFormat="1" applyFont="1" applyFill="1" applyBorder="0">
      <alignment vertical="top"/>
    </xf>
    <xf fontId="1" fillId="0" borderId="0" numFmtId="0" applyNumberFormat="1" applyFont="1" applyFill="1" applyBorder="0">
      <alignment vertical="top"/>
    </xf>
    <xf fontId="1" fillId="0" borderId="0" numFmtId="0" applyNumberFormat="1" applyFont="1" applyFill="1" applyBorder="0">
      <alignment vertical="top"/>
    </xf>
    <xf fontId="2" fillId="0" borderId="0" numFmtId="0" applyNumberFormat="1" applyFont="1" applyFill="1" applyBorder="1"/>
    <xf fontId="2" fillId="0" borderId="0" numFmtId="0" applyNumberFormat="1" applyFont="1" applyFill="1" applyBorder="1"/>
    <xf fontId="2" fillId="0" borderId="0" numFmtId="0" applyNumberFormat="1" applyFont="1" applyFill="1" applyBorder="1"/>
    <xf fontId="3" fillId="0" borderId="0" numFmtId="0" applyNumberFormat="1" applyFont="1" applyFill="1" applyBorder="1"/>
  </cellStyleXfs>
  <cellXfs count="75">
    <xf fontId="0" fillId="0" borderId="0" numFmtId="0" xfId="0"/>
    <xf fontId="0" fillId="0" borderId="0" numFmtId="0" xfId="0"/>
    <xf fontId="4" fillId="0" borderId="0" numFmtId="0" xfId="2" applyFont="1" applyAlignment="1">
      <alignment horizontal="center" vertical="center" wrapText="1"/>
    </xf>
    <xf fontId="5" fillId="2" borderId="1" numFmtId="0" xfId="0" applyFont="1" applyFill="1" applyBorder="1" applyAlignment="1">
      <alignment horizontal="center" textRotation="90" vertical="center" wrapText="1"/>
    </xf>
    <xf fontId="6" fillId="3" borderId="0" numFmtId="160" xfId="2" applyNumberFormat="1" applyFont="1" applyFill="1" applyAlignment="1">
      <alignment horizontal="center" textRotation="90" vertical="top" wrapText="1"/>
    </xf>
    <xf fontId="7" fillId="4" borderId="2" numFmtId="160" xfId="0" applyNumberFormat="1" applyFont="1" applyFill="1" applyBorder="1" applyAlignment="1">
      <alignment horizontal="center" textRotation="90" vertical="top" wrapText="1"/>
    </xf>
    <xf fontId="8" fillId="5" borderId="2" numFmtId="161" xfId="0" applyNumberFormat="1" applyFont="1" applyFill="1" applyBorder="1" applyAlignment="1">
      <alignment horizontal="center" textRotation="90" wrapText="1"/>
    </xf>
    <xf fontId="9" fillId="6" borderId="2" numFmtId="161" xfId="0" applyNumberFormat="1" applyFont="1" applyFill="1" applyBorder="1" applyAlignment="1">
      <alignment horizontal="center" textRotation="90" wrapText="1"/>
    </xf>
    <xf fontId="10" fillId="7" borderId="3" numFmtId="161" xfId="0" applyNumberFormat="1" applyFont="1" applyFill="1" applyBorder="1" applyAlignment="1">
      <alignment horizontal="center" textRotation="90" wrapText="1"/>
    </xf>
    <xf fontId="9" fillId="6" borderId="3" numFmtId="161" xfId="0" applyNumberFormat="1" applyFont="1" applyFill="1" applyBorder="1" applyAlignment="1">
      <alignment horizontal="center" textRotation="90" wrapText="1"/>
    </xf>
    <xf fontId="11" fillId="8" borderId="0" numFmtId="161" xfId="1" applyNumberFormat="1" applyFont="1" applyFill="1" applyAlignment="1">
      <alignment horizontal="center" textRotation="90" wrapText="1"/>
    </xf>
    <xf fontId="12" fillId="8" borderId="4" numFmtId="161" xfId="0" applyNumberFormat="1" applyFont="1" applyFill="1" applyBorder="1" applyAlignment="1">
      <alignment horizontal="center" textRotation="90" wrapText="1"/>
    </xf>
    <xf fontId="11" fillId="8" borderId="0" numFmtId="0" xfId="1" applyFont="1" applyFill="1" applyAlignment="1">
      <alignment horizontal="right" textRotation="90" wrapText="1"/>
    </xf>
    <xf fontId="13" fillId="9" borderId="5" numFmtId="160" xfId="0" applyNumberFormat="1" applyFont="1" applyFill="1" applyBorder="1" applyAlignment="1">
      <alignment textRotation="90" wrapText="1"/>
    </xf>
    <xf fontId="14" fillId="10" borderId="0" numFmtId="0" xfId="0" applyFont="1" applyFill="1" applyAlignment="1">
      <alignment horizontal="center" wrapText="1"/>
    </xf>
    <xf fontId="11" fillId="8" borderId="6" numFmtId="161" xfId="1" applyNumberFormat="1" applyFont="1" applyFill="1" applyBorder="1" applyAlignment="1">
      <alignment horizontal="center" textRotation="90" wrapText="1"/>
    </xf>
    <xf fontId="15" fillId="11" borderId="4" numFmtId="161" xfId="0" applyNumberFormat="1" applyFont="1" applyFill="1" applyBorder="1" applyAlignment="1">
      <alignment horizontal="center" textRotation="90" wrapText="1"/>
    </xf>
    <xf fontId="16" fillId="11" borderId="4" numFmtId="161" xfId="0" applyNumberFormat="1" applyFont="1" applyFill="1" applyBorder="1" applyAlignment="1">
      <alignment horizontal="center" textRotation="90" wrapText="1"/>
    </xf>
    <xf fontId="14" fillId="8" borderId="0" numFmtId="0" xfId="0" applyFont="1" applyFill="1" applyAlignment="1">
      <alignment horizontal="center" wrapText="1"/>
    </xf>
    <xf fontId="14" fillId="3" borderId="0" numFmtId="0" xfId="0" applyFont="1" applyFill="1" applyAlignment="1">
      <alignment horizontal="center"/>
    </xf>
    <xf fontId="17" fillId="0" borderId="0" numFmtId="0" xfId="0" applyFont="1" applyAlignment="1">
      <alignment horizontal="center" wrapText="1"/>
    </xf>
    <xf fontId="0" fillId="0" borderId="0" numFmtId="16" xfId="0" applyNumberFormat="1" applyAlignment="1">
      <alignment wrapText="1"/>
    </xf>
    <xf fontId="2" fillId="0" borderId="0" numFmtId="0" xfId="0" applyFont="1" applyAlignment="1">
      <alignment wrapText="1"/>
    </xf>
    <xf fontId="14" fillId="3" borderId="0" numFmtId="0" xfId="0" applyFont="1" applyFill="1" applyAlignment="1">
      <alignment wrapText="1"/>
    </xf>
    <xf fontId="0" fillId="0" borderId="0" numFmtId="0" xfId="0" applyAlignment="1">
      <alignment wrapText="1"/>
    </xf>
    <xf fontId="18" fillId="2" borderId="1" numFmtId="0" xfId="0" applyFont="1" applyFill="1" applyBorder="1" applyAlignment="1">
      <alignment horizontal="center" vertical="center"/>
    </xf>
    <xf fontId="19" fillId="2" borderId="1" numFmtId="0" xfId="1" applyFont="1" applyFill="1" applyBorder="1" applyAlignment="1">
      <alignment horizontal="center" vertical="center"/>
    </xf>
    <xf fontId="20" fillId="2" borderId="1" numFmtId="0" xfId="1" applyFont="1" applyFill="1" applyBorder="1" applyAlignment="1">
      <alignment horizontal="center" vertical="center"/>
    </xf>
    <xf fontId="21" fillId="2" borderId="1" numFmtId="0" xfId="1" applyFont="1" applyFill="1" applyBorder="1" applyAlignment="1">
      <alignment horizontal="center" vertical="center"/>
    </xf>
    <xf fontId="22" fillId="2" borderId="1" numFmtId="0" xfId="1" applyFont="1" applyFill="1" applyBorder="1" applyAlignment="1">
      <alignment horizontal="center" vertical="center"/>
    </xf>
    <xf fontId="4" fillId="2" borderId="1" numFmtId="0" xfId="0" applyFont="1" applyFill="1" applyBorder="1" applyAlignment="1">
      <alignment horizontal="center" vertical="center"/>
    </xf>
    <xf fontId="4" fillId="2" borderId="0" numFmtId="0" xfId="1" applyFont="1" applyFill="1" applyAlignment="1">
      <alignment horizontal="center" vertical="center"/>
    </xf>
    <xf fontId="14" fillId="8" borderId="0" numFmtId="0" xfId="0" applyFont="1" applyFill="1" applyAlignment="1">
      <alignment horizontal="center" vertical="center"/>
    </xf>
    <xf fontId="0" fillId="0" borderId="0" numFmtId="0" xfId="0" applyAlignment="1">
      <alignment horizontal="center"/>
    </xf>
    <xf fontId="14" fillId="8" borderId="0" numFmtId="0" xfId="0" applyFont="1" applyFill="1" applyAlignment="1">
      <alignment horizontal="center"/>
    </xf>
    <xf fontId="14" fillId="12" borderId="0" numFmtId="0" xfId="0" applyFont="1" applyFill="1" applyAlignment="1">
      <alignment wrapText="1"/>
    </xf>
    <xf fontId="23" fillId="4" borderId="7" numFmtId="0" xfId="0" applyFont="1" applyFill="1" applyBorder="1" applyAlignment="1">
      <alignment vertical="top" wrapText="1"/>
    </xf>
    <xf fontId="24" fillId="3" borderId="7" numFmtId="0" xfId="0" applyFont="1" applyFill="1" applyBorder="1" applyAlignment="1">
      <alignment horizontal="center" vertical="center" wrapText="1"/>
    </xf>
    <xf fontId="25" fillId="4" borderId="7" numFmtId="0" xfId="0" applyFont="1" applyFill="1" applyBorder="1" applyAlignment="1">
      <alignment horizontal="center" vertical="center" wrapText="1"/>
    </xf>
    <xf fontId="23" fillId="4" borderId="7" numFmtId="0" xfId="0" applyFont="1" applyFill="1" applyBorder="1" applyAlignment="1">
      <alignment horizontal="center" vertical="center" wrapText="1"/>
    </xf>
    <xf fontId="26" fillId="13" borderId="7" numFmtId="0" xfId="0" applyFont="1" applyFill="1" applyBorder="1" applyAlignment="1">
      <alignment horizontal="center" vertical="center" wrapText="1"/>
    </xf>
    <xf fontId="24" fillId="10" borderId="7" numFmtId="0" xfId="0" applyFont="1" applyFill="1" applyBorder="1" applyAlignment="1">
      <alignment horizontal="center" vertical="center" wrapText="1"/>
    </xf>
    <xf fontId="27" fillId="13" borderId="7" numFmtId="0" xfId="0" applyFont="1" applyFill="1" applyBorder="1" applyAlignment="1">
      <alignment horizontal="center" vertical="center" wrapText="1"/>
    </xf>
    <xf fontId="24" fillId="10" borderId="7" numFmtId="1" xfId="0" applyNumberFormat="1" applyFont="1" applyFill="1" applyBorder="1" applyAlignment="1">
      <alignment horizontal="center" vertical="center" wrapText="1"/>
    </xf>
    <xf fontId="24" fillId="8" borderId="7" numFmtId="1" xfId="0" applyNumberFormat="1" applyFont="1" applyFill="1" applyBorder="1" applyAlignment="1">
      <alignment horizontal="center" vertical="center" wrapText="1"/>
    </xf>
    <xf fontId="24" fillId="3" borderId="7" numFmtId="1" xfId="0" applyNumberFormat="1" applyFont="1" applyFill="1" applyBorder="1" applyAlignment="1">
      <alignment horizontal="center" vertical="center" wrapText="1"/>
    </xf>
    <xf fontId="26" fillId="4" borderId="7" numFmtId="0" xfId="0" applyFont="1" applyFill="1" applyBorder="1" applyAlignment="1">
      <alignment horizontal="center" vertical="center" wrapText="1"/>
    </xf>
    <xf fontId="28" fillId="0" borderId="8" numFmtId="0" xfId="0" applyFont="1" applyBorder="1" applyAlignment="1">
      <alignment wrapText="1"/>
    </xf>
    <xf fontId="0" fillId="14" borderId="0" numFmtId="0" xfId="0" applyFill="1" applyAlignment="1">
      <alignment horizontal="center" vertical="center"/>
    </xf>
    <xf fontId="29" fillId="0" borderId="0" numFmtId="0" xfId="0" applyFont="1" applyAlignment="1">
      <alignment wrapText="1"/>
    </xf>
    <xf fontId="0" fillId="0" borderId="0" numFmtId="1" xfId="0" applyNumberFormat="1"/>
    <xf fontId="0" fillId="14" borderId="0" numFmtId="0" xfId="0" applyFill="1"/>
    <xf fontId="23" fillId="13" borderId="7" numFmtId="0" xfId="0" applyFont="1" applyFill="1" applyBorder="1" applyAlignment="1">
      <alignment vertical="top" wrapText="1"/>
    </xf>
    <xf fontId="25" fillId="13" borderId="7" numFmtId="0" xfId="0" applyFont="1" applyFill="1" applyBorder="1" applyAlignment="1">
      <alignment horizontal="center" vertical="center" wrapText="1"/>
    </xf>
    <xf fontId="4" fillId="0" borderId="7" numFmtId="0" xfId="2" applyFont="1" applyBorder="1" applyAlignment="1">
      <alignment horizontal="center" vertical="center" wrapText="1"/>
    </xf>
    <xf fontId="17" fillId="0" borderId="0" numFmtId="0" xfId="0" applyFont="1"/>
    <xf fontId="30" fillId="4" borderId="7" numFmtId="0" xfId="0" applyFont="1" applyFill="1" applyBorder="1" applyAlignment="1">
      <alignment vertical="top" wrapText="1"/>
    </xf>
    <xf fontId="30" fillId="13" borderId="7" numFmtId="0" xfId="0" applyFont="1" applyFill="1" applyBorder="1" applyAlignment="1">
      <alignment vertical="top" wrapText="1"/>
    </xf>
    <xf fontId="31" fillId="6" borderId="7" numFmtId="0" xfId="0" applyFont="1" applyFill="1" applyBorder="1" applyAlignment="1">
      <alignment vertical="top" wrapText="1"/>
    </xf>
    <xf fontId="32" fillId="7" borderId="0" numFmtId="160" xfId="0" applyNumberFormat="1" applyFont="1" applyFill="1" applyAlignment="1">
      <alignment horizontal="center" vertical="center"/>
    </xf>
    <xf fontId="14" fillId="3" borderId="0" numFmtId="0" xfId="0" applyFont="1" applyFill="1" applyAlignment="1">
      <alignment horizontal="left" wrapText="1"/>
    </xf>
    <xf fontId="33" fillId="15" borderId="0" numFmtId="0" xfId="0" applyFont="1" applyFill="1" applyAlignment="1">
      <alignment horizontal="center"/>
    </xf>
    <xf fontId="34" fillId="0" borderId="0" numFmtId="0" xfId="0" applyFont="1"/>
    <xf fontId="35" fillId="6" borderId="0" numFmtId="0" xfId="0" applyFont="1" applyFill="1" applyAlignment="1">
      <alignment horizontal="center"/>
    </xf>
    <xf fontId="9" fillId="7" borderId="3" numFmtId="161" xfId="0" applyNumberFormat="1" applyFont="1" applyFill="1" applyBorder="1" applyAlignment="1">
      <alignment horizontal="center" textRotation="90" wrapText="1"/>
    </xf>
    <xf fontId="14" fillId="3" borderId="1" numFmtId="0" xfId="0" applyFont="1" applyFill="1" applyBorder="1" applyAlignment="1">
      <alignment horizontal="center" vertical="center"/>
    </xf>
    <xf fontId="36" fillId="2" borderId="1" numFmtId="0" xfId="1" applyFont="1" applyFill="1" applyBorder="1" applyAlignment="1">
      <alignment horizontal="center" vertical="center"/>
    </xf>
    <xf fontId="14" fillId="2" borderId="1" numFmtId="0" xfId="1" applyFont="1" applyFill="1" applyBorder="1" applyAlignment="1">
      <alignment horizontal="center" vertical="center"/>
    </xf>
    <xf fontId="23" fillId="13" borderId="7" numFmtId="0" xfId="0" applyFont="1" applyFill="1" applyBorder="1" applyAlignment="1">
      <alignment horizontal="center" vertical="center" wrapText="1"/>
    </xf>
    <xf fontId="26" fillId="16" borderId="7" numFmtId="0" xfId="0" applyFont="1" applyFill="1" applyBorder="1" applyAlignment="1">
      <alignment horizontal="center" vertical="center" wrapText="1"/>
    </xf>
    <xf fontId="26" fillId="17" borderId="7" numFmtId="0" xfId="0" applyFont="1" applyFill="1" applyBorder="1" applyAlignment="1">
      <alignment horizontal="center" vertical="center" wrapText="1"/>
    </xf>
    <xf fontId="32" fillId="6" borderId="0" numFmtId="160" xfId="0" applyNumberFormat="1" applyFont="1" applyFill="1" applyAlignment="1">
      <alignment horizontal="center" vertical="center"/>
    </xf>
    <xf fontId="33" fillId="6" borderId="0" numFmtId="0" xfId="0" applyFont="1" applyFill="1" applyAlignment="1">
      <alignment horizontal="center"/>
    </xf>
    <xf fontId="37" fillId="6" borderId="0" numFmtId="0" xfId="0" applyFont="1" applyFill="1" applyAlignment="1">
      <alignment horizontal="center"/>
    </xf>
    <xf fontId="0" fillId="6" borderId="0" numFmtId="0" xfId="0" applyFill="1"/>
  </cellXfs>
  <cellStyles count="10">
    <cellStyle name="Hyperlink 1" xfId="1"/>
    <cellStyle name="Гиперссылка" xfId="2" builtinId="8"/>
    <cellStyle name="Гиперссылка 2" xfId="3"/>
    <cellStyle name="Гиперссылка 2 2" xfId="4"/>
    <cellStyle name="Гиперссылка 2_1 сем Журнал 2013-14" xfId="5"/>
    <cellStyle name="Обычный" xfId="0" builtinId="0"/>
    <cellStyle name="Обычный 2" xfId="6"/>
    <cellStyle name="Обычный 3" xfId="7"/>
    <cellStyle name="Обычный 4" xfId="8"/>
    <cellStyle name="Обычный 5"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0" Type="http://schemas.openxmlformats.org/officeDocument/2006/relationships/styles" Target="styles.xml"/><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6.xml"/><Relationship  Id="rId6" Type="http://schemas.openxmlformats.org/officeDocument/2006/relationships/worksheet" Target="worksheets/sheet5.xml"/><Relationship  Id="rId5" Type="http://schemas.openxmlformats.org/officeDocument/2006/relationships/worksheet" Target="worksheets/sheet4.xml"/><Relationship  Id="rId4" Type="http://schemas.openxmlformats.org/officeDocument/2006/relationships/worksheet" Target="worksheets/sheet3.xml"/><Relationship  Id="rId3" Type="http://schemas.openxmlformats.org/officeDocument/2006/relationships/worksheet" Target="worksheets/sheet2.xml"/><Relationship  Id="rId2" Type="http://schemas.openxmlformats.org/officeDocument/2006/relationships/worksheet" Target="worksheets/sheet1.xml"/><Relationship  Id="rId1"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 " id="{52F39B5A-011A-7C7F-44B2-23B841BF8BAB}"/>
  <person displayName="Анатолий Алтаев" id="{2FF89C19-8765-DA89-3170-211370C56296}" userId="414622390" providerId="Teamlab"/>
  <person displayName="XXR" id="{06BDA5EB-DD93-C2BE-F017-3AAC5F76601C}"/>
</personList>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threadedComments/threadedComment1.xml><?xml version="1.0" encoding="utf-8"?>
<ThreadedComments xmlns="http://schemas.microsoft.com/office/spreadsheetml/2018/threadedcomments" xmlns:x="http://schemas.openxmlformats.org/spreadsheetml/2006/main">
  <threadedComment ref="A1" personId="{52F39B5A-011A-7C7F-44B2-23B841BF8BAB}" id="{001E007C-0011-49A6-BFAA-001600860063}" done="0">
    <text xml:space="preserve">Анатолий Алтаев:
куратор: Цыбикова Лидия Борисовна
Уровень образования СПО на базе 9 классов
Стандарт образования ФГОС СПО
Направление 09.02.03 Программирование в компьютерных системах
Профиль 
Курс 2
Годы обучения группы 2020 - 2024
</text>
  </threadedComment>
  <threadedComment ref="A28" dT="2024-01-15T13:41:12.08Z" personId="{2FF89C19-8765-DA89-3170-211370C56296}" id="{4D0F60C5-7BC7-DBAD-1C6D-BBCFFB21438E}" done="0">
    <text xml:space="preserve">В ТИМС не смог включить
</text>
  </threadedComment>
</ThreadedComments>
</file>

<file path=xl/threadedComments/threadedComment2.xml><?xml version="1.0" encoding="utf-8"?>
<ThreadedComments xmlns="http://schemas.microsoft.com/office/spreadsheetml/2018/threadedcomments" xmlns:x="http://schemas.openxmlformats.org/spreadsheetml/2006/main">
  <threadedComment ref="A1" personId="{06BDA5EB-DD93-C2BE-F017-3AAC5F76601C}" id="{00010034-00E6-41D1-A478-00B6009400DD}" done="0">
    <text xml:space="preserve">куратор: 
Направление 09.02.07 Информационные системы и программирование
Профиль 
Курс 2
Годы обучения группы 2021 - 2025
</text>
  </threadedComment>
  <threadedComment ref="A5" dT="2024-01-15T13:43:34.16Z" personId="{2FF89C19-8765-DA89-3170-211370C56296}" id="{8F3A686B-C424-542E-8A9A-2468D00BE8CE}" done="0">
    <text xml:space="preserve">В ТИМС не смог включить
</text>
  </threadedComment>
</ThreadedComments>
</file>

<file path=xl/worksheets/_rels/sheet1.xml.rels><?xml version="1.0" encoding="UTF-8" standalone="yes"?><Relationships xmlns="http://schemas.openxmlformats.org/package/2006/relationships"><Relationship  Id="rId13" Type="http://schemas.openxmlformats.org/officeDocument/2006/relationships/comments" Target="../comments1.xml"/><Relationship  Id="rId11" Type="http://schemas.openxmlformats.org/officeDocument/2006/relationships/hyperlink" Target="http://altaev-aa.narod.ru/net/cpt8.html" TargetMode="External"/><Relationship  Id="rId10" Type="http://schemas.openxmlformats.org/officeDocument/2006/relationships/hyperlink" Target="http://altaev-aa.narod.ru/net/tests/L2_3.html" TargetMode="External"/><Relationship  Id="rId9" Type="http://schemas.openxmlformats.org/officeDocument/2006/relationships/hyperlink" Target="http://altaev-aa.narod.ru/net/tests/L1_4.html" TargetMode="External"/><Relationship  Id="rId8" Type="http://schemas.openxmlformats.org/officeDocument/2006/relationships/hyperlink" Target="http://altaev-aa.narod.ru/net/tests/osi.html" TargetMode="External"/><Relationship  Id="rId7" Type="http://schemas.openxmlformats.org/officeDocument/2006/relationships/hyperlink" Target="http://altaev-aa.narod.ru/net/tests/cisco.html" TargetMode="External"/><Relationship  Id="rId14" Type="http://schemas.openxmlformats.org/officeDocument/2006/relationships/vmlDrawing" Target="../drawings/vmlDrawing1.vml"/><Relationship  Id="rId6" Type="http://schemas.openxmlformats.org/officeDocument/2006/relationships/hyperlink" Target="http://www.altaev-aa.narod.ru/net/ip" TargetMode="External"/><Relationship  Id="rId5" Type="http://schemas.openxmlformats.org/officeDocument/2006/relationships/hyperlink" Target="http://altaev-aa.narod.ru/net/tests/crc_hamming.html" TargetMode="External"/><Relationship  Id="rId4" Type="http://schemas.openxmlformats.org/officeDocument/2006/relationships/hyperlink" Target="http://altaev-aa.narod.ru/net/utilities/index.html" TargetMode="External"/><Relationship  Id="rId12" Type="http://schemas.microsoft.com/office/2017/10/relationships/threadedComment" Target="../threadedComments/threadedComment1.xml"/><Relationship  Id="rId3" Type="http://schemas.openxmlformats.org/officeDocument/2006/relationships/hyperlink" Target="http://altaev-aa.narod.ru/net/lessons/index.html" TargetMode="External"/><Relationship  Id="rId2" Type="http://schemas.openxmlformats.org/officeDocument/2006/relationships/hyperlink" Target="https://disk.yandex.ru/i/KZI5Fj0U7g_xZg" TargetMode="External"/><Relationship  Id="rId1" Type="http://schemas.openxmlformats.org/officeDocument/2006/relationships/hyperlink" Target="https://disk.yandex.ru/i/RS13EP48a1nX2Q" TargetMode="External"/></Relationships>
</file>

<file path=xl/worksheets/_rels/sheet2.xml.rels><?xml version="1.0" encoding="UTF-8" standalone="yes"?><Relationships xmlns="http://schemas.openxmlformats.org/package/2006/relationships"><Relationship  Id="rId9" Type="http://schemas.openxmlformats.org/officeDocument/2006/relationships/vmlDrawing" Target="../drawings/vmlDrawing2.vml"/><Relationship  Id="rId8" Type="http://schemas.openxmlformats.org/officeDocument/2006/relationships/comments" Target="../comments2.xml"/><Relationship  Id="rId7" Type="http://schemas.microsoft.com/office/2017/10/relationships/threadedComment" Target="../threadedComments/threadedComment2.xml"/><Relationship  Id="rId6" Type="http://schemas.openxmlformats.org/officeDocument/2006/relationships/hyperlink" Target="http://altaev-aa.narod.ru/net/cpt8.html" TargetMode="External"/><Relationship  Id="rId5" Type="http://schemas.openxmlformats.org/officeDocument/2006/relationships/hyperlink" Target="http://www.altaev-aa.narod.ru/net/ip" TargetMode="External"/><Relationship  Id="rId4" Type="http://schemas.openxmlformats.org/officeDocument/2006/relationships/hyperlink" Target="http://altaev-aa.narod.ru/net/utilities/index.html" TargetMode="External"/><Relationship  Id="rId3" Type="http://schemas.openxmlformats.org/officeDocument/2006/relationships/hyperlink" Target="http://altaev-aa.narod.ru/net/lessons/index.html" TargetMode="External"/><Relationship  Id="rId2" Type="http://schemas.openxmlformats.org/officeDocument/2006/relationships/hyperlink" Target="https://disk.yandex.ru/i/KZI5Fj0U7g_xZg" TargetMode="External"/><Relationship  Id="rId1" Type="http://schemas.openxmlformats.org/officeDocument/2006/relationships/hyperlink" Target="https://disk.yandex.ru/i/RS13EP48a1nX2Q"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15" workbookViewId="0">
      <pane xSplit="2" ySplit="2" topLeftCell="C3" activePane="bottomRight" state="frozen"/>
      <selection activeCell="A27" activeCellId="0" sqref="A27"/>
    </sheetView>
  </sheetViews>
  <sheetFormatPr defaultColWidth="9.109375" defaultRowHeight="12.75"/>
  <cols>
    <col customWidth="1" min="1" max="1" width="11.6640625"/>
    <col customWidth="1" min="2" max="2" width="3.88671875"/>
    <col customWidth="1" min="3" max="19" width="2.44140625"/>
    <col customWidth="1" min="20" max="20" style="1" width="2.44140625"/>
    <col customWidth="1" min="21" max="36" width="2.44140625"/>
    <col customWidth="1" min="37" max="37" width="3"/>
    <col customWidth="1" min="38" max="38" width="3.5546875"/>
    <col customWidth="1" min="39" max="39" width="3"/>
    <col customWidth="1" min="40" max="40" width="2.88671875"/>
    <col customWidth="1" min="41" max="42" width="3.6640625"/>
    <col customWidth="1" min="43" max="43" width="4.6640625"/>
    <col customWidth="1" min="44" max="44" width="7.5546875"/>
    <col customWidth="1" hidden="1" min="45" max="45" width="3.109375"/>
    <col customWidth="1" hidden="1" min="46" max="60" width="3"/>
    <col customWidth="1" min="61" max="61" width="10.88671875"/>
    <col customWidth="1" hidden="1" min="62" max="62" width="26.33203125"/>
    <col customWidth="1" hidden="1" min="63" max="63" width="20.44140625"/>
    <col customWidth="1" hidden="1" min="64" max="64" width="3"/>
    <col customWidth="1" hidden="1" min="65" max="65" width="2.88671875"/>
    <col customWidth="1" hidden="1" min="66" max="66" width="2.6640625"/>
    <col customWidth="1" hidden="1" min="67" max="67" width="3.6640625"/>
    <col customWidth="1" hidden="1" min="68" max="68" width="4.44140625"/>
    <col customWidth="1" hidden="1" min="69" max="69" width="0"/>
    <col customWidth="1" min="208" max="208" width="18.33203125"/>
    <col customWidth="1" min="209" max="209" width="3.33203125"/>
    <col customWidth="1" min="210" max="210" width="3"/>
    <col customWidth="1" min="211" max="211" width="2.6640625"/>
    <col customWidth="1" min="212" max="233" width="3"/>
    <col customWidth="1" hidden="1" min="234" max="240" width="11.5546875"/>
    <col customWidth="1" min="241" max="242" width="3"/>
    <col customWidth="1" min="243" max="247" width="3.33203125"/>
    <col customWidth="1" min="248" max="248" width="5.33203125"/>
    <col customWidth="1" min="249" max="260" width="4.44140625"/>
    <col customWidth="1" min="261" max="264" width="3"/>
    <col customWidth="1" min="265" max="265" width="4.88671875"/>
    <col customWidth="1" min="266" max="266" width="3"/>
    <col customWidth="1" min="267" max="267" width="5.109375"/>
    <col customWidth="1" min="268" max="268" width="4.88671875"/>
    <col customWidth="1" min="269" max="270" width="7.5546875"/>
    <col customWidth="1" min="271" max="271" width="9.44140625"/>
    <col customWidth="1" min="272" max="272" width="20.88671875"/>
    <col customWidth="1" min="273" max="273" width="9.6640625"/>
    <col customWidth="1" min="464" max="464" width="18.33203125"/>
    <col customWidth="1" min="465" max="465" width="3.33203125"/>
    <col customWidth="1" min="466" max="466" width="3"/>
    <col customWidth="1" min="467" max="467" width="2.6640625"/>
    <col customWidth="1" min="468" max="489" width="3"/>
    <col customWidth="1" hidden="1" min="490" max="496" width="11.5546875"/>
    <col customWidth="1" min="497" max="498" width="3"/>
    <col customWidth="1" min="499" max="503" width="3.33203125"/>
    <col customWidth="1" min="504" max="504" width="5.33203125"/>
    <col customWidth="1" min="505" max="516" width="4.44140625"/>
    <col customWidth="1" min="517" max="520" width="3"/>
    <col customWidth="1" min="521" max="521" width="4.88671875"/>
    <col customWidth="1" min="522" max="522" width="3"/>
    <col customWidth="1" min="523" max="523" width="5.109375"/>
    <col customWidth="1" min="524" max="524" width="4.88671875"/>
    <col customWidth="1" min="525" max="526" width="7.5546875"/>
    <col customWidth="1" min="527" max="527" width="9.44140625"/>
    <col customWidth="1" min="528" max="528" width="20.88671875"/>
    <col customWidth="1" min="529" max="529" width="9.6640625"/>
    <col customWidth="1" min="720" max="720" width="18.33203125"/>
    <col customWidth="1" min="721" max="721" width="3.33203125"/>
    <col customWidth="1" min="722" max="722" width="3"/>
    <col customWidth="1" min="723" max="723" width="2.6640625"/>
    <col customWidth="1" min="724" max="745" width="3"/>
    <col customWidth="1" hidden="1" min="746" max="752" width="11.5546875"/>
    <col customWidth="1" min="753" max="754" width="3"/>
    <col customWidth="1" min="755" max="759" width="3.33203125"/>
    <col customWidth="1" min="760" max="760" width="5.33203125"/>
    <col customWidth="1" min="761" max="772" width="4.44140625"/>
    <col customWidth="1" min="773" max="776" width="3"/>
    <col customWidth="1" min="777" max="777" width="4.88671875"/>
    <col customWidth="1" min="778" max="778" width="3"/>
    <col customWidth="1" min="779" max="779" width="5.109375"/>
    <col customWidth="1" min="780" max="780" width="4.88671875"/>
    <col customWidth="1" min="781" max="782" width="7.5546875"/>
    <col customWidth="1" min="783" max="783" width="9.44140625"/>
    <col customWidth="1" min="784" max="784" width="20.88671875"/>
    <col customWidth="1" min="785" max="785" width="9.6640625"/>
    <col customWidth="1" min="976" max="976" width="18.33203125"/>
    <col customWidth="1" min="977" max="977" width="3.33203125"/>
    <col customWidth="1" min="978" max="978" width="3"/>
    <col customWidth="1" min="979" max="979" width="2.6640625"/>
    <col customWidth="1" min="980" max="1001" width="3"/>
    <col customWidth="1" hidden="1" min="1002" max="1008" width="11.5546875"/>
  </cols>
  <sheetData>
    <row r="1" ht="60.75" customHeight="1">
      <c r="A1" s="2" t="s">
        <v>0</v>
      </c>
      <c r="B1" s="3" t="s">
        <v>1</v>
      </c>
      <c r="C1" s="4">
        <v>45307</v>
      </c>
      <c r="D1" s="5">
        <v>45307</v>
      </c>
      <c r="E1" s="4">
        <v>45321</v>
      </c>
      <c r="F1" s="5">
        <v>45321</v>
      </c>
      <c r="G1" s="4">
        <v>45335</v>
      </c>
      <c r="H1" s="5">
        <v>45335</v>
      </c>
      <c r="I1" s="4">
        <v>45349</v>
      </c>
      <c r="J1" s="5">
        <v>45349</v>
      </c>
      <c r="K1" s="4">
        <v>45363</v>
      </c>
      <c r="L1" s="5">
        <v>45363</v>
      </c>
      <c r="M1" s="4">
        <v>45377</v>
      </c>
      <c r="N1" s="5">
        <v>45377</v>
      </c>
      <c r="O1" s="4">
        <v>45391</v>
      </c>
      <c r="P1" s="5">
        <v>45391</v>
      </c>
      <c r="Q1" s="4">
        <v>45405</v>
      </c>
      <c r="R1" s="5">
        <v>45405</v>
      </c>
      <c r="S1" s="4">
        <v>45419</v>
      </c>
      <c r="T1" s="5">
        <v>45419</v>
      </c>
      <c r="U1" s="6" t="s">
        <v>2</v>
      </c>
      <c r="V1" s="6" t="s">
        <v>3</v>
      </c>
      <c r="W1" s="7" t="s">
        <v>4</v>
      </c>
      <c r="X1" s="7" t="s">
        <v>5</v>
      </c>
      <c r="Y1" s="7" t="s">
        <v>6</v>
      </c>
      <c r="Z1" s="7" t="s">
        <v>7</v>
      </c>
      <c r="AA1" s="8" t="s">
        <v>8</v>
      </c>
      <c r="AB1" s="8" t="s">
        <v>9</v>
      </c>
      <c r="AC1" s="9" t="s">
        <v>10</v>
      </c>
      <c r="AD1" s="10" t="s">
        <v>11</v>
      </c>
      <c r="AE1" s="11" t="s">
        <v>12</v>
      </c>
      <c r="AF1" s="10" t="s">
        <v>13</v>
      </c>
      <c r="AG1" s="10" t="s">
        <v>14</v>
      </c>
      <c r="AH1" s="10" t="s">
        <v>15</v>
      </c>
      <c r="AI1" s="12" t="s">
        <v>16</v>
      </c>
      <c r="AJ1" s="13" t="s">
        <v>17</v>
      </c>
      <c r="AK1" s="14" t="s">
        <v>18</v>
      </c>
      <c r="AL1" s="15"/>
      <c r="AM1" s="16" t="s">
        <v>19</v>
      </c>
      <c r="AN1" s="17" t="s">
        <v>20</v>
      </c>
      <c r="AO1" s="14" t="s">
        <v>21</v>
      </c>
      <c r="AP1" s="18" t="s">
        <v>22</v>
      </c>
      <c r="AQ1" s="19">
        <f>108*4/3</f>
        <v>144</v>
      </c>
      <c r="AR1" s="20" t="s">
        <v>23</v>
      </c>
      <c r="AT1" t="s">
        <v>24</v>
      </c>
      <c r="AU1" t="s">
        <v>25</v>
      </c>
      <c r="AV1" t="s">
        <v>26</v>
      </c>
      <c r="AW1" t="s">
        <v>27</v>
      </c>
      <c r="AX1" t="s">
        <v>28</v>
      </c>
      <c r="AY1" t="s">
        <v>29</v>
      </c>
      <c r="AZ1" t="s">
        <v>30</v>
      </c>
      <c r="BA1" t="s">
        <v>31</v>
      </c>
      <c r="BB1" t="s">
        <v>32</v>
      </c>
      <c r="BC1" t="s">
        <v>33</v>
      </c>
      <c r="BD1" t="s">
        <v>34</v>
      </c>
      <c r="BE1" t="s">
        <v>35</v>
      </c>
      <c r="BF1" t="s">
        <v>36</v>
      </c>
      <c r="BG1" t="s">
        <v>23</v>
      </c>
      <c r="BI1" s="21" t="s">
        <v>37</v>
      </c>
      <c r="BJ1" s="22" t="s">
        <v>38</v>
      </c>
      <c r="BK1" s="23" t="s">
        <v>39</v>
      </c>
      <c r="BR1" s="24"/>
    </row>
    <row r="2" ht="13.800000000000001">
      <c r="A2" s="25" t="s">
        <v>40</v>
      </c>
      <c r="B2" s="25"/>
      <c r="C2" s="26"/>
      <c r="D2" s="26"/>
      <c r="E2" s="26"/>
      <c r="F2" s="27"/>
      <c r="G2" s="26"/>
      <c r="H2" s="27"/>
      <c r="I2" s="26"/>
      <c r="J2" s="27"/>
      <c r="K2" s="26"/>
      <c r="L2" s="27"/>
      <c r="M2" s="26"/>
      <c r="N2" s="26"/>
      <c r="O2" s="26"/>
      <c r="P2" s="28"/>
      <c r="Q2" s="26"/>
      <c r="R2" s="26"/>
      <c r="S2" s="26"/>
      <c r="T2" s="26"/>
      <c r="U2" s="29"/>
      <c r="V2" s="29"/>
      <c r="W2" s="30">
        <v>3</v>
      </c>
      <c r="X2" s="30"/>
      <c r="Y2" s="30"/>
      <c r="Z2" s="30"/>
      <c r="AA2" s="30"/>
      <c r="AB2" s="30"/>
      <c r="AC2" s="30">
        <v>5</v>
      </c>
      <c r="AD2" s="30"/>
      <c r="AE2" s="30">
        <v>12</v>
      </c>
      <c r="AF2" s="30"/>
      <c r="AG2" s="30"/>
      <c r="AH2" s="30"/>
      <c r="AI2" s="30"/>
      <c r="AJ2" s="31"/>
      <c r="AK2" s="14">
        <f>SUM(C2:AC2)</f>
        <v>8</v>
      </c>
      <c r="AL2" s="32">
        <f t="shared" ref="AL2:AL9" si="0">SUM(AD2:AJ2)</f>
        <v>12</v>
      </c>
      <c r="AM2" s="33"/>
      <c r="AN2" s="33">
        <v>5</v>
      </c>
      <c r="AO2" s="14">
        <f>AQ2-AP2</f>
        <v>96</v>
      </c>
      <c r="AP2" s="34">
        <f>AQ2/3</f>
        <v>48</v>
      </c>
      <c r="AQ2" s="19">
        <f>ROUND(IF(SUM(AK2*AQ$1/AK$2,AN2)&gt;AQ$1,AQ$1,SUM(AK2*AQ$1/AK$2,AN2)),0)</f>
        <v>144</v>
      </c>
      <c r="AR2" s="33" t="str">
        <f t="shared" ref="AR2:AR9" si="1">IF(AQ2&lt;54*4/3,"неуд",IF(AQ2&lt;81*4/3,"удовл",IF(AQ2&lt;97*4/3,"хорошо","отлично")))</f>
        <v>отлично</v>
      </c>
      <c r="AS2">
        <f>SUM(AT2:BG2)</f>
        <v>45</v>
      </c>
      <c r="AT2">
        <v>3</v>
      </c>
      <c r="AU2">
        <v>3</v>
      </c>
      <c r="AV2">
        <v>3</v>
      </c>
      <c r="AW2">
        <v>3</v>
      </c>
      <c r="AX2">
        <v>3</v>
      </c>
      <c r="AY2">
        <v>3</v>
      </c>
      <c r="AZ2">
        <v>3</v>
      </c>
      <c r="BA2">
        <v>3</v>
      </c>
      <c r="BB2">
        <v>3</v>
      </c>
      <c r="BC2">
        <v>3</v>
      </c>
      <c r="BD2">
        <v>3</v>
      </c>
      <c r="BE2">
        <v>3</v>
      </c>
      <c r="BF2">
        <v>3</v>
      </c>
      <c r="BG2">
        <v>6</v>
      </c>
      <c r="BJ2" s="35" t="s">
        <v>41</v>
      </c>
      <c r="BK2" s="35" t="s">
        <v>42</v>
      </c>
    </row>
    <row r="3" ht="21" customHeight="1">
      <c r="A3" s="36" t="s">
        <v>43</v>
      </c>
      <c r="B3" s="25"/>
      <c r="C3" s="37"/>
      <c r="D3" s="38"/>
      <c r="E3" s="37"/>
      <c r="F3" s="38"/>
      <c r="G3" s="37"/>
      <c r="H3" s="38"/>
      <c r="I3" s="37"/>
      <c r="J3" s="38"/>
      <c r="K3" s="37"/>
      <c r="L3" s="38"/>
      <c r="M3" s="37"/>
      <c r="N3" s="38"/>
      <c r="O3" s="37"/>
      <c r="P3" s="39"/>
      <c r="Q3" s="37"/>
      <c r="R3" s="38"/>
      <c r="S3" s="37"/>
      <c r="T3" s="38"/>
      <c r="U3" s="38"/>
      <c r="V3" s="38"/>
      <c r="W3" s="40">
        <f>W$34</f>
        <v>0</v>
      </c>
      <c r="X3" s="40">
        <f>X$34</f>
        <v>0</v>
      </c>
      <c r="Y3" s="40">
        <f>Y$34</f>
        <v>0</v>
      </c>
      <c r="Z3" s="40">
        <f>Z$34</f>
        <v>0</v>
      </c>
      <c r="AA3" s="40">
        <f>AA$34</f>
        <v>0</v>
      </c>
      <c r="AB3" s="40">
        <f>AB$34</f>
        <v>0</v>
      </c>
      <c r="AC3" s="40">
        <f>AC$34</f>
        <v>0</v>
      </c>
      <c r="AD3" s="40">
        <f>AD$34</f>
        <v>0</v>
      </c>
      <c r="AE3" s="40">
        <f>AE$34</f>
        <v>0</v>
      </c>
      <c r="AF3" s="40">
        <f>AF$34</f>
        <v>0</v>
      </c>
      <c r="AG3" s="40">
        <f>AG$34</f>
        <v>0</v>
      </c>
      <c r="AH3" s="40">
        <f>AH$34</f>
        <v>0</v>
      </c>
      <c r="AI3" s="40">
        <f>AI$34</f>
        <v>0</v>
      </c>
      <c r="AJ3" s="40">
        <f>AJ$34</f>
        <v>0</v>
      </c>
      <c r="AK3" s="41">
        <f t="shared" ref="AK3:AK9" si="2">ROUNDUP(SUM(C3:AC3,AS3),0)</f>
        <v>0</v>
      </c>
      <c r="AL3" s="32">
        <f t="shared" si="0"/>
        <v>0</v>
      </c>
      <c r="AM3" s="42">
        <f t="shared" ref="AM3:AM9" si="3">COUNTIF(C3:T3,"н")</f>
        <v>0</v>
      </c>
      <c r="AN3" s="42">
        <f t="shared" ref="AN3:AN9" si="4">IF(AM3&lt;6,ROUND(-1.6429*AM3+5.0714,0),-5)</f>
        <v>5</v>
      </c>
      <c r="AO3" s="43">
        <f t="shared" ref="AO3:AO9" si="5">ROUND(IF(SUM(AK3*AO$2/AK$2,AN3)&gt;AO$2,AO$2,SUM(AK3*AO$2/AK$2,AN3)),0)</f>
        <v>5</v>
      </c>
      <c r="AP3" s="44">
        <f t="shared" ref="AP3:AP9" si="6">ROUND((AL3*AP$2/AL$2),0)</f>
        <v>0</v>
      </c>
      <c r="AQ3" s="45">
        <f t="shared" ref="AQ3:AQ9" si="7">AO3+AP3+20</f>
        <v>25</v>
      </c>
      <c r="AR3" s="46" t="str">
        <f t="shared" si="1"/>
        <v>неуд</v>
      </c>
      <c r="AS3" s="47"/>
      <c r="BL3" s="48" t="str">
        <f t="shared" ref="BL3:BL9" si="8">IF(AQ3&lt;54*4/3,"2",IF(AQ3&lt;81*4/3,"3",IF(AQ3&lt;97*4/3,"4","5")))</f>
        <v>2</v>
      </c>
      <c r="BM3" s="49">
        <f t="shared" ref="BM3:BM9" si="9">COUNTIF(D3:W3,"н")</f>
        <v>0</v>
      </c>
      <c r="BN3" s="49">
        <f t="shared" ref="BN3:BN9" si="10">BM3*2</f>
        <v>0</v>
      </c>
      <c r="BO3" s="50">
        <f t="shared" ref="BO3:BO9" si="11">COUNTIF(D3:W3,"н")/COUNTIF(C$1:M$1,"&lt;&gt;"&amp;"")*100</f>
        <v>0</v>
      </c>
      <c r="BP3" s="51" t="str">
        <f t="shared" ref="BP3:BP9" si="12">_xlfn.CONCAT(BN3,"/",BO3)</f>
        <v>0/0</v>
      </c>
    </row>
    <row r="4" ht="21" customHeight="1">
      <c r="A4" s="52" t="s">
        <v>44</v>
      </c>
      <c r="B4" s="25"/>
      <c r="C4" s="37" t="s">
        <v>45</v>
      </c>
      <c r="D4" s="53"/>
      <c r="E4" s="37"/>
      <c r="F4" s="53"/>
      <c r="G4" s="37"/>
      <c r="H4" s="53"/>
      <c r="I4" s="37"/>
      <c r="J4" s="53"/>
      <c r="K4" s="37"/>
      <c r="L4" s="39"/>
      <c r="M4" s="37"/>
      <c r="N4" s="53"/>
      <c r="O4" s="37"/>
      <c r="P4" s="39"/>
      <c r="Q4" s="37"/>
      <c r="R4" s="53"/>
      <c r="S4" s="37"/>
      <c r="T4" s="53"/>
      <c r="U4" s="40"/>
      <c r="V4" s="40"/>
      <c r="W4" s="40">
        <f>W$34</f>
        <v>0</v>
      </c>
      <c r="X4" s="40">
        <f>X$34</f>
        <v>0</v>
      </c>
      <c r="Y4" s="40">
        <f>Y$34</f>
        <v>0</v>
      </c>
      <c r="Z4" s="40">
        <f>Z$34</f>
        <v>0</v>
      </c>
      <c r="AA4" s="40">
        <f>AA$34</f>
        <v>0</v>
      </c>
      <c r="AB4" s="40">
        <f>AB$34</f>
        <v>0</v>
      </c>
      <c r="AC4" s="40">
        <f>AC$34</f>
        <v>0</v>
      </c>
      <c r="AD4" s="40">
        <f>AD$34</f>
        <v>0</v>
      </c>
      <c r="AE4" s="40">
        <f>AE$34</f>
        <v>0</v>
      </c>
      <c r="AF4" s="40">
        <f>AF$34</f>
        <v>0</v>
      </c>
      <c r="AG4" s="40">
        <f>AG$34</f>
        <v>0</v>
      </c>
      <c r="AH4" s="40">
        <f>AH$34</f>
        <v>0</v>
      </c>
      <c r="AI4" s="40">
        <f>AI$34</f>
        <v>0</v>
      </c>
      <c r="AJ4" s="40">
        <f>AJ$34</f>
        <v>0</v>
      </c>
      <c r="AK4" s="41">
        <f t="shared" si="2"/>
        <v>0</v>
      </c>
      <c r="AL4" s="32">
        <f t="shared" si="0"/>
        <v>0</v>
      </c>
      <c r="AM4" s="42">
        <f t="shared" si="3"/>
        <v>1</v>
      </c>
      <c r="AN4" s="42">
        <f t="shared" si="4"/>
        <v>3</v>
      </c>
      <c r="AO4" s="43">
        <f t="shared" si="5"/>
        <v>3</v>
      </c>
      <c r="AP4" s="44">
        <f t="shared" si="6"/>
        <v>0</v>
      </c>
      <c r="AQ4" s="45">
        <f t="shared" si="7"/>
        <v>23</v>
      </c>
      <c r="AR4" s="46" t="str">
        <f t="shared" si="1"/>
        <v>неуд</v>
      </c>
      <c r="AS4" s="47"/>
      <c r="BL4" s="48" t="str">
        <f t="shared" si="8"/>
        <v>2</v>
      </c>
      <c r="BM4" s="49">
        <f t="shared" si="9"/>
        <v>0</v>
      </c>
      <c r="BN4" s="49">
        <f t="shared" si="10"/>
        <v>0</v>
      </c>
      <c r="BO4" s="50">
        <f t="shared" si="11"/>
        <v>0</v>
      </c>
      <c r="BP4" s="51" t="str">
        <f t="shared" si="12"/>
        <v>0/0</v>
      </c>
    </row>
    <row r="5" s="1" customFormat="1" ht="21" customHeight="1">
      <c r="A5" s="36" t="s">
        <v>46</v>
      </c>
      <c r="B5" s="25"/>
      <c r="C5" s="37"/>
      <c r="D5" s="38"/>
      <c r="E5" s="37"/>
      <c r="F5" s="38"/>
      <c r="G5" s="37"/>
      <c r="H5" s="38"/>
      <c r="I5" s="37"/>
      <c r="J5" s="38"/>
      <c r="K5" s="37"/>
      <c r="L5" s="38"/>
      <c r="M5" s="37"/>
      <c r="N5" s="38"/>
      <c r="O5" s="37"/>
      <c r="P5" s="39"/>
      <c r="Q5" s="37"/>
      <c r="R5" s="38"/>
      <c r="S5" s="37"/>
      <c r="T5" s="38"/>
      <c r="U5" s="38"/>
      <c r="V5" s="38"/>
      <c r="W5" s="40">
        <f>W$34</f>
        <v>0</v>
      </c>
      <c r="X5" s="40">
        <f>X$34</f>
        <v>0</v>
      </c>
      <c r="Y5" s="40">
        <f>Y$34</f>
        <v>0</v>
      </c>
      <c r="Z5" s="40">
        <f>Z$34</f>
        <v>0</v>
      </c>
      <c r="AA5" s="40">
        <f>AA$34</f>
        <v>0</v>
      </c>
      <c r="AB5" s="40">
        <f>AB$34</f>
        <v>0</v>
      </c>
      <c r="AC5" s="40">
        <f>AC$34</f>
        <v>0</v>
      </c>
      <c r="AD5" s="40">
        <f>AD$34</f>
        <v>0</v>
      </c>
      <c r="AE5" s="40">
        <f>AE$34</f>
        <v>0</v>
      </c>
      <c r="AF5" s="40">
        <f>AF$34</f>
        <v>0</v>
      </c>
      <c r="AG5" s="40">
        <f>AG$34</f>
        <v>0</v>
      </c>
      <c r="AH5" s="40">
        <f>AH$34</f>
        <v>0</v>
      </c>
      <c r="AI5" s="40">
        <f>AI$34</f>
        <v>0</v>
      </c>
      <c r="AJ5" s="40">
        <f>AJ$34</f>
        <v>0</v>
      </c>
      <c r="AK5" s="41">
        <f t="shared" si="2"/>
        <v>0</v>
      </c>
      <c r="AL5" s="32">
        <f t="shared" si="0"/>
        <v>0</v>
      </c>
      <c r="AM5" s="42">
        <f t="shared" si="3"/>
        <v>0</v>
      </c>
      <c r="AN5" s="42">
        <f t="shared" si="4"/>
        <v>5</v>
      </c>
      <c r="AO5" s="43">
        <f t="shared" si="5"/>
        <v>5</v>
      </c>
      <c r="AP5" s="44">
        <f t="shared" si="6"/>
        <v>0</v>
      </c>
      <c r="AQ5" s="45">
        <f t="shared" si="7"/>
        <v>25</v>
      </c>
      <c r="AR5" s="46" t="str">
        <f t="shared" si="1"/>
        <v>неуд</v>
      </c>
      <c r="AS5" s="47"/>
      <c r="BL5" s="48" t="str">
        <f t="shared" si="8"/>
        <v>2</v>
      </c>
      <c r="BM5" s="49">
        <f t="shared" si="9"/>
        <v>0</v>
      </c>
      <c r="BN5" s="49">
        <f t="shared" si="10"/>
        <v>0</v>
      </c>
      <c r="BO5" s="50">
        <f t="shared" si="11"/>
        <v>0</v>
      </c>
      <c r="BP5" s="51" t="str">
        <f t="shared" si="12"/>
        <v>0/0</v>
      </c>
    </row>
    <row r="6" s="1" customFormat="1" ht="21" customHeight="1">
      <c r="A6" s="52" t="s">
        <v>47</v>
      </c>
      <c r="B6" s="25"/>
      <c r="C6" s="37"/>
      <c r="D6" s="53"/>
      <c r="E6" s="37"/>
      <c r="F6" s="53"/>
      <c r="G6" s="37"/>
      <c r="H6" s="53"/>
      <c r="I6" s="37"/>
      <c r="J6" s="53"/>
      <c r="K6" s="37"/>
      <c r="L6" s="39"/>
      <c r="M6" s="37"/>
      <c r="N6" s="53"/>
      <c r="O6" s="37"/>
      <c r="P6" s="39"/>
      <c r="Q6" s="37"/>
      <c r="R6" s="53"/>
      <c r="S6" s="37"/>
      <c r="T6" s="53"/>
      <c r="U6" s="40"/>
      <c r="V6" s="40"/>
      <c r="W6" s="40">
        <f>W$34</f>
        <v>0</v>
      </c>
      <c r="X6" s="40">
        <f>X$34</f>
        <v>0</v>
      </c>
      <c r="Y6" s="40">
        <f>Y$34</f>
        <v>0</v>
      </c>
      <c r="Z6" s="40">
        <f>Z$34</f>
        <v>0</v>
      </c>
      <c r="AA6" s="40">
        <f>AA$34</f>
        <v>0</v>
      </c>
      <c r="AB6" s="40">
        <f>AB$34</f>
        <v>0</v>
      </c>
      <c r="AC6" s="40">
        <f>AC$34</f>
        <v>0</v>
      </c>
      <c r="AD6" s="40">
        <f>AD$34</f>
        <v>0</v>
      </c>
      <c r="AE6" s="40">
        <f>AE$34</f>
        <v>0</v>
      </c>
      <c r="AF6" s="40">
        <f>AF$34</f>
        <v>0</v>
      </c>
      <c r="AG6" s="40">
        <f>AG$34</f>
        <v>0</v>
      </c>
      <c r="AH6" s="40">
        <f>AH$34</f>
        <v>0</v>
      </c>
      <c r="AI6" s="40">
        <f>AI$34</f>
        <v>0</v>
      </c>
      <c r="AJ6" s="40">
        <f>AJ$34</f>
        <v>0</v>
      </c>
      <c r="AK6" s="41">
        <f t="shared" si="2"/>
        <v>0</v>
      </c>
      <c r="AL6" s="32">
        <f t="shared" si="0"/>
        <v>0</v>
      </c>
      <c r="AM6" s="42">
        <f t="shared" si="3"/>
        <v>0</v>
      </c>
      <c r="AN6" s="42">
        <f t="shared" si="4"/>
        <v>5</v>
      </c>
      <c r="AO6" s="43">
        <f t="shared" si="5"/>
        <v>5</v>
      </c>
      <c r="AP6" s="44">
        <f t="shared" si="6"/>
        <v>0</v>
      </c>
      <c r="AQ6" s="45">
        <f t="shared" si="7"/>
        <v>25</v>
      </c>
      <c r="AR6" s="46" t="str">
        <f t="shared" si="1"/>
        <v>неуд</v>
      </c>
      <c r="AS6" s="47"/>
      <c r="BL6" s="48" t="str">
        <f t="shared" si="8"/>
        <v>2</v>
      </c>
      <c r="BM6" s="49">
        <f t="shared" si="9"/>
        <v>0</v>
      </c>
      <c r="BN6" s="49">
        <f t="shared" si="10"/>
        <v>0</v>
      </c>
      <c r="BO6" s="50">
        <f t="shared" si="11"/>
        <v>0</v>
      </c>
      <c r="BP6" s="51" t="str">
        <f t="shared" si="12"/>
        <v>0/0</v>
      </c>
    </row>
    <row r="7" s="1" customFormat="1" ht="21" customHeight="1">
      <c r="A7" s="36" t="s">
        <v>48</v>
      </c>
      <c r="B7" s="25"/>
      <c r="C7" s="37"/>
      <c r="D7" s="38"/>
      <c r="E7" s="37"/>
      <c r="F7" s="38"/>
      <c r="G7" s="37"/>
      <c r="H7" s="38"/>
      <c r="I7" s="37"/>
      <c r="J7" s="38"/>
      <c r="K7" s="37"/>
      <c r="L7" s="38"/>
      <c r="M7" s="37"/>
      <c r="N7" s="38"/>
      <c r="O7" s="37"/>
      <c r="P7" s="39"/>
      <c r="Q7" s="37"/>
      <c r="R7" s="38"/>
      <c r="S7" s="37"/>
      <c r="T7" s="38"/>
      <c r="U7" s="38"/>
      <c r="V7" s="38"/>
      <c r="W7" s="40">
        <f>W$34</f>
        <v>0</v>
      </c>
      <c r="X7" s="40">
        <f>X$34</f>
        <v>0</v>
      </c>
      <c r="Y7" s="40">
        <f>Y$34</f>
        <v>0</v>
      </c>
      <c r="Z7" s="40">
        <f>Z$34</f>
        <v>0</v>
      </c>
      <c r="AA7" s="40">
        <f>AA$34</f>
        <v>0</v>
      </c>
      <c r="AB7" s="40">
        <f>AB$34</f>
        <v>0</v>
      </c>
      <c r="AC7" s="40">
        <f>AC$34</f>
        <v>0</v>
      </c>
      <c r="AD7" s="40">
        <f>AD$34</f>
        <v>0</v>
      </c>
      <c r="AE7" s="40">
        <f>AE$34</f>
        <v>0</v>
      </c>
      <c r="AF7" s="40">
        <f>AF$34</f>
        <v>0</v>
      </c>
      <c r="AG7" s="40">
        <f>AG$34</f>
        <v>0</v>
      </c>
      <c r="AH7" s="40">
        <f>AH$34</f>
        <v>0</v>
      </c>
      <c r="AI7" s="40">
        <f>AI$34</f>
        <v>0</v>
      </c>
      <c r="AJ7" s="40">
        <f>AJ$34</f>
        <v>0</v>
      </c>
      <c r="AK7" s="41">
        <f t="shared" si="2"/>
        <v>0</v>
      </c>
      <c r="AL7" s="32">
        <f t="shared" si="0"/>
        <v>0</v>
      </c>
      <c r="AM7" s="42">
        <f t="shared" si="3"/>
        <v>0</v>
      </c>
      <c r="AN7" s="42">
        <f t="shared" si="4"/>
        <v>5</v>
      </c>
      <c r="AO7" s="43">
        <f t="shared" si="5"/>
        <v>5</v>
      </c>
      <c r="AP7" s="44">
        <f t="shared" si="6"/>
        <v>0</v>
      </c>
      <c r="AQ7" s="45">
        <f t="shared" si="7"/>
        <v>25</v>
      </c>
      <c r="AR7" s="46" t="str">
        <f t="shared" si="1"/>
        <v>неуд</v>
      </c>
      <c r="AS7" s="47"/>
      <c r="BL7" s="48" t="str">
        <f t="shared" si="8"/>
        <v>2</v>
      </c>
      <c r="BM7" s="49">
        <f t="shared" si="9"/>
        <v>0</v>
      </c>
      <c r="BN7" s="49">
        <f t="shared" si="10"/>
        <v>0</v>
      </c>
      <c r="BO7" s="50">
        <f t="shared" si="11"/>
        <v>0</v>
      </c>
      <c r="BP7" s="51" t="str">
        <f t="shared" si="12"/>
        <v>0/0</v>
      </c>
    </row>
    <row r="8" s="1" customFormat="1" ht="21" customHeight="1">
      <c r="A8" s="52" t="s">
        <v>49</v>
      </c>
      <c r="B8" s="25"/>
      <c r="C8" s="37"/>
      <c r="D8" s="53"/>
      <c r="E8" s="37"/>
      <c r="F8" s="53"/>
      <c r="G8" s="37"/>
      <c r="H8" s="53"/>
      <c r="I8" s="37"/>
      <c r="J8" s="53"/>
      <c r="K8" s="37"/>
      <c r="L8" s="39"/>
      <c r="M8" s="37"/>
      <c r="N8" s="53"/>
      <c r="O8" s="37"/>
      <c r="P8" s="39"/>
      <c r="Q8" s="37"/>
      <c r="R8" s="53"/>
      <c r="S8" s="37"/>
      <c r="T8" s="53"/>
      <c r="U8" s="40"/>
      <c r="V8" s="40"/>
      <c r="W8" s="40">
        <f>W$34</f>
        <v>0</v>
      </c>
      <c r="X8" s="40">
        <f>X$34</f>
        <v>0</v>
      </c>
      <c r="Y8" s="40">
        <f>Y$34</f>
        <v>0</v>
      </c>
      <c r="Z8" s="40">
        <f>Z$34</f>
        <v>0</v>
      </c>
      <c r="AA8" s="40">
        <f>AA$34</f>
        <v>0</v>
      </c>
      <c r="AB8" s="40">
        <f>AB$34</f>
        <v>0</v>
      </c>
      <c r="AC8" s="40">
        <f>AC$34</f>
        <v>0</v>
      </c>
      <c r="AD8" s="40">
        <f>AD$34</f>
        <v>0</v>
      </c>
      <c r="AE8" s="40">
        <f>AE$34</f>
        <v>0</v>
      </c>
      <c r="AF8" s="40">
        <f>AF$34</f>
        <v>0</v>
      </c>
      <c r="AG8" s="40">
        <f>AG$34</f>
        <v>0</v>
      </c>
      <c r="AH8" s="40">
        <f>AH$34</f>
        <v>0</v>
      </c>
      <c r="AI8" s="40">
        <f>AI$34</f>
        <v>0</v>
      </c>
      <c r="AJ8" s="40">
        <f>AJ$34</f>
        <v>0</v>
      </c>
      <c r="AK8" s="41">
        <f t="shared" si="2"/>
        <v>0</v>
      </c>
      <c r="AL8" s="32">
        <f t="shared" si="0"/>
        <v>0</v>
      </c>
      <c r="AM8" s="42">
        <f t="shared" si="3"/>
        <v>0</v>
      </c>
      <c r="AN8" s="42">
        <f t="shared" si="4"/>
        <v>5</v>
      </c>
      <c r="AO8" s="43">
        <f t="shared" si="5"/>
        <v>5</v>
      </c>
      <c r="AP8" s="44">
        <f t="shared" si="6"/>
        <v>0</v>
      </c>
      <c r="AQ8" s="45">
        <f t="shared" si="7"/>
        <v>25</v>
      </c>
      <c r="AR8" s="46" t="str">
        <f t="shared" si="1"/>
        <v>неуд</v>
      </c>
      <c r="AS8" s="47"/>
      <c r="BL8" s="48" t="str">
        <f t="shared" si="8"/>
        <v>2</v>
      </c>
      <c r="BM8" s="49">
        <f t="shared" si="9"/>
        <v>0</v>
      </c>
      <c r="BN8" s="49">
        <f t="shared" si="10"/>
        <v>0</v>
      </c>
      <c r="BO8" s="50">
        <f t="shared" si="11"/>
        <v>0</v>
      </c>
      <c r="BP8" s="51" t="str">
        <f t="shared" si="12"/>
        <v>0/0</v>
      </c>
    </row>
    <row r="9" s="1" customFormat="1" ht="21" customHeight="1">
      <c r="A9" s="36" t="s">
        <v>50</v>
      </c>
      <c r="B9" s="25"/>
      <c r="C9" s="37"/>
      <c r="D9" s="38"/>
      <c r="E9" s="37"/>
      <c r="F9" s="38"/>
      <c r="G9" s="37"/>
      <c r="H9" s="38"/>
      <c r="I9" s="37"/>
      <c r="J9" s="38"/>
      <c r="K9" s="37"/>
      <c r="L9" s="38"/>
      <c r="M9" s="37"/>
      <c r="N9" s="38"/>
      <c r="O9" s="37"/>
      <c r="P9" s="39"/>
      <c r="Q9" s="37"/>
      <c r="R9" s="38"/>
      <c r="S9" s="37"/>
      <c r="T9" s="38"/>
      <c r="U9" s="38"/>
      <c r="V9" s="38"/>
      <c r="W9" s="40">
        <f>W$34</f>
        <v>0</v>
      </c>
      <c r="X9" s="40">
        <f>X$34</f>
        <v>0</v>
      </c>
      <c r="Y9" s="40">
        <f>Y$34</f>
        <v>0</v>
      </c>
      <c r="Z9" s="40">
        <f>Z$34</f>
        <v>0</v>
      </c>
      <c r="AA9" s="40">
        <f>AA$34</f>
        <v>0</v>
      </c>
      <c r="AB9" s="40">
        <f>AB$34</f>
        <v>0</v>
      </c>
      <c r="AC9" s="40">
        <f>AC$34</f>
        <v>0</v>
      </c>
      <c r="AD9" s="40">
        <f>AD$34</f>
        <v>0</v>
      </c>
      <c r="AE9" s="40">
        <f>AE$34</f>
        <v>0</v>
      </c>
      <c r="AF9" s="40">
        <f>AF$34</f>
        <v>0</v>
      </c>
      <c r="AG9" s="40">
        <f>AG$34</f>
        <v>0</v>
      </c>
      <c r="AH9" s="40">
        <f>AH$34</f>
        <v>0</v>
      </c>
      <c r="AI9" s="40">
        <f>AI$34</f>
        <v>0</v>
      </c>
      <c r="AJ9" s="40">
        <f>AJ$34</f>
        <v>0</v>
      </c>
      <c r="AK9" s="41">
        <f t="shared" si="2"/>
        <v>0</v>
      </c>
      <c r="AL9" s="32">
        <f t="shared" si="0"/>
        <v>0</v>
      </c>
      <c r="AM9" s="42">
        <f t="shared" si="3"/>
        <v>0</v>
      </c>
      <c r="AN9" s="42">
        <f t="shared" si="4"/>
        <v>5</v>
      </c>
      <c r="AO9" s="43">
        <f t="shared" si="5"/>
        <v>5</v>
      </c>
      <c r="AP9" s="44">
        <f t="shared" si="6"/>
        <v>0</v>
      </c>
      <c r="AQ9" s="45">
        <f t="shared" si="7"/>
        <v>25</v>
      </c>
      <c r="AR9" s="46" t="str">
        <f t="shared" si="1"/>
        <v>неуд</v>
      </c>
      <c r="AS9" s="47"/>
      <c r="BL9" s="48" t="str">
        <f t="shared" si="8"/>
        <v>2</v>
      </c>
      <c r="BM9" s="49">
        <f t="shared" si="9"/>
        <v>0</v>
      </c>
      <c r="BN9" s="49">
        <f t="shared" si="10"/>
        <v>0</v>
      </c>
      <c r="BO9" s="50">
        <f t="shared" si="11"/>
        <v>0</v>
      </c>
      <c r="BP9" s="51" t="str">
        <f t="shared" si="12"/>
        <v>0/0</v>
      </c>
    </row>
    <row r="10" s="1" customFormat="1" ht="21" customHeight="1">
      <c r="A10" s="52" t="s">
        <v>51</v>
      </c>
      <c r="B10" s="25"/>
      <c r="C10" s="37"/>
      <c r="D10" s="53"/>
      <c r="E10" s="37"/>
      <c r="F10" s="53"/>
      <c r="G10" s="37"/>
      <c r="H10" s="53"/>
      <c r="I10" s="37"/>
      <c r="J10" s="53"/>
      <c r="K10" s="37"/>
      <c r="L10" s="39"/>
      <c r="M10" s="37"/>
      <c r="N10" s="53"/>
      <c r="O10" s="37"/>
      <c r="P10" s="39"/>
      <c r="Q10" s="37"/>
      <c r="R10" s="53"/>
      <c r="S10" s="37"/>
      <c r="T10" s="53"/>
      <c r="U10" s="40"/>
      <c r="V10" s="40"/>
      <c r="W10" s="40">
        <f>W$34</f>
        <v>0</v>
      </c>
      <c r="X10" s="40">
        <f>X$34</f>
        <v>0</v>
      </c>
      <c r="Y10" s="40">
        <f>Y$34</f>
        <v>0</v>
      </c>
      <c r="Z10" s="40">
        <f>Z$34</f>
        <v>0</v>
      </c>
      <c r="AA10" s="40">
        <f>AA$34</f>
        <v>0</v>
      </c>
      <c r="AB10" s="40">
        <f>AB$34</f>
        <v>0</v>
      </c>
      <c r="AC10" s="40">
        <f>AC$34</f>
        <v>0</v>
      </c>
      <c r="AD10" s="40">
        <f>AD$34</f>
        <v>0</v>
      </c>
      <c r="AE10" s="40">
        <f>AE$34</f>
        <v>0</v>
      </c>
      <c r="AF10" s="40">
        <f>AF$34</f>
        <v>0</v>
      </c>
      <c r="AG10" s="40">
        <f>AG$34</f>
        <v>0</v>
      </c>
      <c r="AH10" s="40">
        <f>AH$34</f>
        <v>0</v>
      </c>
      <c r="AI10" s="40">
        <f>AI$34</f>
        <v>0</v>
      </c>
      <c r="AJ10" s="40">
        <f>AJ$34</f>
        <v>0</v>
      </c>
      <c r="AK10" s="41">
        <f t="shared" ref="AK10:AK31" si="13">ROUNDUP(SUM(C10:AC10,AS10),0)</f>
        <v>0</v>
      </c>
      <c r="AL10" s="32">
        <f t="shared" ref="AL10:AL31" si="14">SUM(AD10:AJ10)</f>
        <v>0</v>
      </c>
      <c r="AM10" s="42">
        <f t="shared" ref="AM10:AM31" si="15">COUNTIF(C10:T10,"н")</f>
        <v>0</v>
      </c>
      <c r="AN10" s="42">
        <f t="shared" ref="AN10:AN31" si="16">IF(AM10&lt;6,ROUND(-1.6429*AM10+5.0714,0),-5)</f>
        <v>5</v>
      </c>
      <c r="AO10" s="43">
        <f t="shared" ref="AO10:AO31" si="17">ROUND(IF(SUM(AK10*AO$2/AK$2,AN10)&gt;AO$2,AO$2,SUM(AK10*AO$2/AK$2,AN10)),0)</f>
        <v>5</v>
      </c>
      <c r="AP10" s="44">
        <f t="shared" ref="AP10:AP31" si="18">ROUND((AL10*AP$2/AL$2),0)</f>
        <v>0</v>
      </c>
      <c r="AQ10" s="45">
        <f t="shared" ref="AQ10:AQ31" si="19">AO10+AP10+20</f>
        <v>25</v>
      </c>
      <c r="AR10" s="46" t="str">
        <f t="shared" ref="AR10:AR31" si="20">IF(AQ10&lt;54*4/3,"неуд",IF(AQ10&lt;81*4/3,"удовл",IF(AQ10&lt;97*4/3,"хорошо","отлично")))</f>
        <v>неуд</v>
      </c>
      <c r="AS10" s="47"/>
      <c r="BL10" s="48" t="str">
        <f t="shared" ref="BL10:BL12" si="21">IF(AQ10&lt;54*4/3,"2",IF(AQ10&lt;81*4/3,"3",IF(AQ10&lt;97*4/3,"4","5")))</f>
        <v>2</v>
      </c>
      <c r="BM10" s="49">
        <f t="shared" ref="BM10:BM12" si="22">COUNTIF(D10:W10,"н")</f>
        <v>0</v>
      </c>
      <c r="BN10" s="49">
        <f t="shared" ref="BN10:BN12" si="23">BM10*2</f>
        <v>0</v>
      </c>
      <c r="BO10" s="50">
        <f t="shared" ref="BO10:BO12" si="24">COUNTIF(D10:W10,"н")/COUNTIF(C$1:M$1,"&lt;&gt;"&amp;"")*100</f>
        <v>0</v>
      </c>
      <c r="BP10" s="51" t="str">
        <f t="shared" ref="BP10:BP12" si="25">_xlfn.CONCAT(BN10,"/",BO10)</f>
        <v>0/0</v>
      </c>
    </row>
    <row r="11" s="1" customFormat="1" ht="21" customHeight="1">
      <c r="A11" s="36" t="s">
        <v>52</v>
      </c>
      <c r="B11" s="25"/>
      <c r="C11" s="37"/>
      <c r="D11" s="38"/>
      <c r="E11" s="37"/>
      <c r="F11" s="38"/>
      <c r="G11" s="37"/>
      <c r="H11" s="38"/>
      <c r="I11" s="37"/>
      <c r="J11" s="38"/>
      <c r="K11" s="37"/>
      <c r="L11" s="38"/>
      <c r="M11" s="37"/>
      <c r="N11" s="38"/>
      <c r="O11" s="37"/>
      <c r="P11" s="39"/>
      <c r="Q11" s="37"/>
      <c r="R11" s="38"/>
      <c r="S11" s="37"/>
      <c r="T11" s="38"/>
      <c r="U11" s="38"/>
      <c r="V11" s="38"/>
      <c r="W11" s="40">
        <f>W$34</f>
        <v>0</v>
      </c>
      <c r="X11" s="40">
        <f>X$34</f>
        <v>0</v>
      </c>
      <c r="Y11" s="40">
        <f>Y$34</f>
        <v>0</v>
      </c>
      <c r="Z11" s="40">
        <f>Z$34</f>
        <v>0</v>
      </c>
      <c r="AA11" s="40">
        <f>AA$34</f>
        <v>0</v>
      </c>
      <c r="AB11" s="40">
        <f>AB$34</f>
        <v>0</v>
      </c>
      <c r="AC11" s="40">
        <f>AC$34</f>
        <v>0</v>
      </c>
      <c r="AD11" s="40">
        <f>AD$34</f>
        <v>0</v>
      </c>
      <c r="AE11" s="40">
        <f>AE$34</f>
        <v>0</v>
      </c>
      <c r="AF11" s="40">
        <f>AF$34</f>
        <v>0</v>
      </c>
      <c r="AG11" s="40">
        <f>AG$34</f>
        <v>0</v>
      </c>
      <c r="AH11" s="40">
        <f>AH$34</f>
        <v>0</v>
      </c>
      <c r="AI11" s="40">
        <f>AI$34</f>
        <v>0</v>
      </c>
      <c r="AJ11" s="40">
        <f>AJ$34</f>
        <v>0</v>
      </c>
      <c r="AK11" s="41">
        <f t="shared" si="13"/>
        <v>0</v>
      </c>
      <c r="AL11" s="32">
        <f t="shared" si="14"/>
        <v>0</v>
      </c>
      <c r="AM11" s="42">
        <f t="shared" si="15"/>
        <v>0</v>
      </c>
      <c r="AN11" s="42">
        <f t="shared" si="16"/>
        <v>5</v>
      </c>
      <c r="AO11" s="43">
        <f t="shared" si="17"/>
        <v>5</v>
      </c>
      <c r="AP11" s="44">
        <f t="shared" si="18"/>
        <v>0</v>
      </c>
      <c r="AQ11" s="45">
        <f t="shared" si="19"/>
        <v>25</v>
      </c>
      <c r="AR11" s="46" t="str">
        <f t="shared" si="20"/>
        <v>неуд</v>
      </c>
      <c r="AS11" s="47"/>
      <c r="BL11" s="48" t="str">
        <f t="shared" si="21"/>
        <v>2</v>
      </c>
      <c r="BM11" s="49">
        <f t="shared" si="22"/>
        <v>0</v>
      </c>
      <c r="BN11" s="49">
        <f t="shared" si="23"/>
        <v>0</v>
      </c>
      <c r="BO11" s="50">
        <f t="shared" si="24"/>
        <v>0</v>
      </c>
      <c r="BP11" s="51" t="str">
        <f t="shared" si="25"/>
        <v>0/0</v>
      </c>
    </row>
    <row r="12" s="1" customFormat="1" ht="21" customHeight="1">
      <c r="A12" s="52" t="s">
        <v>53</v>
      </c>
      <c r="B12" s="25"/>
      <c r="C12" s="37"/>
      <c r="D12" s="53"/>
      <c r="E12" s="37"/>
      <c r="F12" s="53"/>
      <c r="G12" s="37"/>
      <c r="H12" s="53"/>
      <c r="I12" s="37"/>
      <c r="J12" s="53"/>
      <c r="K12" s="37"/>
      <c r="L12" s="39"/>
      <c r="M12" s="37"/>
      <c r="N12" s="53"/>
      <c r="O12" s="37"/>
      <c r="P12" s="39"/>
      <c r="Q12" s="37"/>
      <c r="R12" s="53"/>
      <c r="S12" s="37"/>
      <c r="T12" s="53"/>
      <c r="U12" s="40"/>
      <c r="V12" s="40"/>
      <c r="W12" s="40">
        <f>W$34</f>
        <v>0</v>
      </c>
      <c r="X12" s="40">
        <f>X$34</f>
        <v>0</v>
      </c>
      <c r="Y12" s="40">
        <f>Y$34</f>
        <v>0</v>
      </c>
      <c r="Z12" s="40">
        <f>Z$34</f>
        <v>0</v>
      </c>
      <c r="AA12" s="40">
        <f>AA$34</f>
        <v>0</v>
      </c>
      <c r="AB12" s="40">
        <f>AB$34</f>
        <v>0</v>
      </c>
      <c r="AC12" s="40">
        <f>AC$34</f>
        <v>0</v>
      </c>
      <c r="AD12" s="40">
        <f>AD$34</f>
        <v>0</v>
      </c>
      <c r="AE12" s="40">
        <f>AE$34</f>
        <v>0</v>
      </c>
      <c r="AF12" s="40">
        <f>AF$34</f>
        <v>0</v>
      </c>
      <c r="AG12" s="40">
        <f>AG$34</f>
        <v>0</v>
      </c>
      <c r="AH12" s="40">
        <f>AH$34</f>
        <v>0</v>
      </c>
      <c r="AI12" s="40">
        <f>AI$34</f>
        <v>0</v>
      </c>
      <c r="AJ12" s="40">
        <f>AJ$34</f>
        <v>0</v>
      </c>
      <c r="AK12" s="41">
        <f t="shared" si="13"/>
        <v>0</v>
      </c>
      <c r="AL12" s="32">
        <f t="shared" si="14"/>
        <v>0</v>
      </c>
      <c r="AM12" s="42">
        <f t="shared" si="15"/>
        <v>0</v>
      </c>
      <c r="AN12" s="42">
        <f t="shared" si="16"/>
        <v>5</v>
      </c>
      <c r="AO12" s="43">
        <f t="shared" si="17"/>
        <v>5</v>
      </c>
      <c r="AP12" s="44">
        <f t="shared" si="18"/>
        <v>0</v>
      </c>
      <c r="AQ12" s="45">
        <f t="shared" si="19"/>
        <v>25</v>
      </c>
      <c r="AR12" s="46" t="str">
        <f t="shared" si="20"/>
        <v>неуд</v>
      </c>
      <c r="AS12" s="47"/>
      <c r="BL12" s="48" t="str">
        <f t="shared" si="21"/>
        <v>2</v>
      </c>
      <c r="BM12" s="49">
        <f t="shared" si="22"/>
        <v>0</v>
      </c>
      <c r="BN12" s="49">
        <f t="shared" si="23"/>
        <v>0</v>
      </c>
      <c r="BO12" s="50">
        <f t="shared" si="24"/>
        <v>0</v>
      </c>
      <c r="BP12" s="51" t="str">
        <f t="shared" si="25"/>
        <v>0/0</v>
      </c>
    </row>
    <row r="13" s="1" customFormat="1" ht="21" customHeight="1">
      <c r="A13" s="36" t="s">
        <v>54</v>
      </c>
      <c r="B13" s="25"/>
      <c r="C13" s="37"/>
      <c r="D13" s="38"/>
      <c r="E13" s="37"/>
      <c r="F13" s="38"/>
      <c r="G13" s="37"/>
      <c r="H13" s="38"/>
      <c r="I13" s="37"/>
      <c r="J13" s="38"/>
      <c r="K13" s="37"/>
      <c r="L13" s="38"/>
      <c r="M13" s="37"/>
      <c r="N13" s="38"/>
      <c r="O13" s="37"/>
      <c r="P13" s="39"/>
      <c r="Q13" s="37"/>
      <c r="R13" s="38"/>
      <c r="S13" s="37"/>
      <c r="T13" s="38"/>
      <c r="U13" s="38"/>
      <c r="V13" s="38"/>
      <c r="W13" s="40">
        <f>W$34</f>
        <v>0</v>
      </c>
      <c r="X13" s="40">
        <f>X$34</f>
        <v>0</v>
      </c>
      <c r="Y13" s="40">
        <f>Y$34</f>
        <v>0</v>
      </c>
      <c r="Z13" s="40">
        <f>Z$34</f>
        <v>0</v>
      </c>
      <c r="AA13" s="40">
        <f>AA$34</f>
        <v>0</v>
      </c>
      <c r="AB13" s="40">
        <f>AB$34</f>
        <v>0</v>
      </c>
      <c r="AC13" s="40">
        <f>AC$34</f>
        <v>0</v>
      </c>
      <c r="AD13" s="40">
        <f>AD$34</f>
        <v>0</v>
      </c>
      <c r="AE13" s="40">
        <f>AE$34</f>
        <v>0</v>
      </c>
      <c r="AF13" s="40">
        <f>AF$34</f>
        <v>0</v>
      </c>
      <c r="AG13" s="40">
        <f>AG$34</f>
        <v>0</v>
      </c>
      <c r="AH13" s="40">
        <f>AH$34</f>
        <v>0</v>
      </c>
      <c r="AI13" s="40">
        <f>AI$34</f>
        <v>0</v>
      </c>
      <c r="AJ13" s="40">
        <f>AJ$34</f>
        <v>0</v>
      </c>
      <c r="AK13" s="41">
        <f t="shared" si="13"/>
        <v>0</v>
      </c>
      <c r="AL13" s="32">
        <f t="shared" si="14"/>
        <v>0</v>
      </c>
      <c r="AM13" s="42">
        <f t="shared" si="15"/>
        <v>0</v>
      </c>
      <c r="AN13" s="42">
        <f t="shared" si="16"/>
        <v>5</v>
      </c>
      <c r="AO13" s="43">
        <f t="shared" si="17"/>
        <v>5</v>
      </c>
      <c r="AP13" s="44">
        <f t="shared" si="18"/>
        <v>0</v>
      </c>
      <c r="AQ13" s="45">
        <f t="shared" si="19"/>
        <v>25</v>
      </c>
      <c r="AR13" s="46" t="str">
        <f t="shared" si="20"/>
        <v>неуд</v>
      </c>
      <c r="AS13" s="47"/>
      <c r="BL13" s="48"/>
      <c r="BM13" s="49"/>
      <c r="BN13" s="49"/>
      <c r="BO13" s="50"/>
      <c r="BP13" s="51"/>
    </row>
    <row r="14" s="1" customFormat="1" ht="21" customHeight="1">
      <c r="A14" s="52" t="s">
        <v>55</v>
      </c>
      <c r="B14" s="25"/>
      <c r="C14" s="37"/>
      <c r="D14" s="53"/>
      <c r="E14" s="37"/>
      <c r="F14" s="53"/>
      <c r="G14" s="37"/>
      <c r="H14" s="53"/>
      <c r="I14" s="37"/>
      <c r="J14" s="53"/>
      <c r="K14" s="37"/>
      <c r="L14" s="39"/>
      <c r="M14" s="37"/>
      <c r="N14" s="53"/>
      <c r="O14" s="37"/>
      <c r="P14" s="39"/>
      <c r="Q14" s="37"/>
      <c r="R14" s="53"/>
      <c r="S14" s="37"/>
      <c r="T14" s="53"/>
      <c r="U14" s="40"/>
      <c r="V14" s="40"/>
      <c r="W14" s="40">
        <f>W$34</f>
        <v>0</v>
      </c>
      <c r="X14" s="40">
        <f>X$34</f>
        <v>0</v>
      </c>
      <c r="Y14" s="40">
        <f>Y$34</f>
        <v>0</v>
      </c>
      <c r="Z14" s="40">
        <f>Z$34</f>
        <v>0</v>
      </c>
      <c r="AA14" s="40">
        <f>AA$34</f>
        <v>0</v>
      </c>
      <c r="AB14" s="40">
        <f>AB$34</f>
        <v>0</v>
      </c>
      <c r="AC14" s="40">
        <f>AC$34</f>
        <v>0</v>
      </c>
      <c r="AD14" s="40">
        <f>AD$34</f>
        <v>0</v>
      </c>
      <c r="AE14" s="40">
        <f>AE$34</f>
        <v>0</v>
      </c>
      <c r="AF14" s="40">
        <f>AF$34</f>
        <v>0</v>
      </c>
      <c r="AG14" s="40">
        <f>AG$34</f>
        <v>0</v>
      </c>
      <c r="AH14" s="40">
        <f>AH$34</f>
        <v>0</v>
      </c>
      <c r="AI14" s="40">
        <f>AI$34</f>
        <v>0</v>
      </c>
      <c r="AJ14" s="40">
        <f>AJ$34</f>
        <v>0</v>
      </c>
      <c r="AK14" s="41">
        <f t="shared" si="13"/>
        <v>0</v>
      </c>
      <c r="AL14" s="32">
        <f t="shared" si="14"/>
        <v>0</v>
      </c>
      <c r="AM14" s="42">
        <f t="shared" si="15"/>
        <v>0</v>
      </c>
      <c r="AN14" s="42">
        <f t="shared" si="16"/>
        <v>5</v>
      </c>
      <c r="AO14" s="43">
        <f t="shared" si="17"/>
        <v>5</v>
      </c>
      <c r="AP14" s="44">
        <f t="shared" si="18"/>
        <v>0</v>
      </c>
      <c r="AQ14" s="45">
        <f t="shared" si="19"/>
        <v>25</v>
      </c>
      <c r="AR14" s="46" t="str">
        <f t="shared" si="20"/>
        <v>неуд</v>
      </c>
      <c r="AS14" s="47"/>
      <c r="BL14" s="48"/>
      <c r="BM14" s="49"/>
      <c r="BN14" s="49"/>
      <c r="BO14" s="50"/>
      <c r="BP14" s="51"/>
    </row>
    <row r="15" s="1" customFormat="1" ht="21" customHeight="1">
      <c r="A15" s="36" t="s">
        <v>56</v>
      </c>
      <c r="B15" s="25"/>
      <c r="C15" s="37"/>
      <c r="D15" s="38"/>
      <c r="E15" s="37"/>
      <c r="F15" s="38"/>
      <c r="G15" s="37"/>
      <c r="H15" s="38"/>
      <c r="I15" s="37"/>
      <c r="J15" s="38"/>
      <c r="K15" s="37"/>
      <c r="L15" s="38"/>
      <c r="M15" s="37"/>
      <c r="N15" s="38"/>
      <c r="O15" s="37"/>
      <c r="P15" s="39"/>
      <c r="Q15" s="37"/>
      <c r="R15" s="38"/>
      <c r="S15" s="37"/>
      <c r="T15" s="38"/>
      <c r="U15" s="38"/>
      <c r="V15" s="38"/>
      <c r="W15" s="40">
        <f>W$34</f>
        <v>0</v>
      </c>
      <c r="X15" s="40">
        <f>X$34</f>
        <v>0</v>
      </c>
      <c r="Y15" s="40">
        <f>Y$34</f>
        <v>0</v>
      </c>
      <c r="Z15" s="40">
        <f>Z$34</f>
        <v>0</v>
      </c>
      <c r="AA15" s="40">
        <f>AA$34</f>
        <v>0</v>
      </c>
      <c r="AB15" s="40">
        <f>AB$34</f>
        <v>0</v>
      </c>
      <c r="AC15" s="40">
        <f>AC$34</f>
        <v>0</v>
      </c>
      <c r="AD15" s="40">
        <f>AD$34</f>
        <v>0</v>
      </c>
      <c r="AE15" s="40">
        <f>AE$34</f>
        <v>0</v>
      </c>
      <c r="AF15" s="40">
        <f>AF$34</f>
        <v>0</v>
      </c>
      <c r="AG15" s="40">
        <f>AG$34</f>
        <v>0</v>
      </c>
      <c r="AH15" s="40">
        <f>AH$34</f>
        <v>0</v>
      </c>
      <c r="AI15" s="40">
        <f>AI$34</f>
        <v>0</v>
      </c>
      <c r="AJ15" s="40">
        <f>AJ$34</f>
        <v>0</v>
      </c>
      <c r="AK15" s="41">
        <f t="shared" si="13"/>
        <v>0</v>
      </c>
      <c r="AL15" s="32">
        <f t="shared" si="14"/>
        <v>0</v>
      </c>
      <c r="AM15" s="42">
        <f t="shared" si="15"/>
        <v>0</v>
      </c>
      <c r="AN15" s="42">
        <f t="shared" si="16"/>
        <v>5</v>
      </c>
      <c r="AO15" s="43">
        <f t="shared" si="17"/>
        <v>5</v>
      </c>
      <c r="AP15" s="44">
        <f t="shared" si="18"/>
        <v>0</v>
      </c>
      <c r="AQ15" s="45">
        <f t="shared" si="19"/>
        <v>25</v>
      </c>
      <c r="AR15" s="46" t="str">
        <f t="shared" si="20"/>
        <v>неуд</v>
      </c>
      <c r="AS15" s="47"/>
      <c r="BL15" s="48"/>
      <c r="BM15" s="49"/>
      <c r="BN15" s="49"/>
      <c r="BO15" s="50"/>
      <c r="BP15" s="51"/>
    </row>
    <row r="16" s="1" customFormat="1" ht="21" customHeight="1">
      <c r="A16" s="52" t="s">
        <v>57</v>
      </c>
      <c r="B16" s="25"/>
      <c r="C16" s="37"/>
      <c r="D16" s="53"/>
      <c r="E16" s="37"/>
      <c r="F16" s="53"/>
      <c r="G16" s="37"/>
      <c r="H16" s="53"/>
      <c r="I16" s="37"/>
      <c r="J16" s="53"/>
      <c r="K16" s="37"/>
      <c r="L16" s="39"/>
      <c r="M16" s="37"/>
      <c r="N16" s="53"/>
      <c r="O16" s="37"/>
      <c r="P16" s="39"/>
      <c r="Q16" s="37"/>
      <c r="R16" s="53"/>
      <c r="S16" s="37"/>
      <c r="T16" s="53"/>
      <c r="U16" s="40"/>
      <c r="V16" s="40"/>
      <c r="W16" s="40">
        <f>W$34</f>
        <v>0</v>
      </c>
      <c r="X16" s="40">
        <f>X$34</f>
        <v>0</v>
      </c>
      <c r="Y16" s="40">
        <f>Y$34</f>
        <v>0</v>
      </c>
      <c r="Z16" s="40">
        <f>Z$34</f>
        <v>0</v>
      </c>
      <c r="AA16" s="40">
        <f>AA$34</f>
        <v>0</v>
      </c>
      <c r="AB16" s="40">
        <f>AB$34</f>
        <v>0</v>
      </c>
      <c r="AC16" s="40">
        <f>AC$34</f>
        <v>0</v>
      </c>
      <c r="AD16" s="40">
        <f>AD$34</f>
        <v>0</v>
      </c>
      <c r="AE16" s="40">
        <f>AE$34</f>
        <v>0</v>
      </c>
      <c r="AF16" s="40">
        <f>AF$34</f>
        <v>0</v>
      </c>
      <c r="AG16" s="40">
        <f>AG$34</f>
        <v>0</v>
      </c>
      <c r="AH16" s="40">
        <f>AH$34</f>
        <v>0</v>
      </c>
      <c r="AI16" s="40">
        <f>AI$34</f>
        <v>0</v>
      </c>
      <c r="AJ16" s="40">
        <f>AJ$34</f>
        <v>0</v>
      </c>
      <c r="AK16" s="41">
        <f t="shared" si="13"/>
        <v>0</v>
      </c>
      <c r="AL16" s="32">
        <f t="shared" si="14"/>
        <v>0</v>
      </c>
      <c r="AM16" s="42">
        <f t="shared" si="15"/>
        <v>0</v>
      </c>
      <c r="AN16" s="42">
        <f t="shared" si="16"/>
        <v>5</v>
      </c>
      <c r="AO16" s="43">
        <f t="shared" si="17"/>
        <v>5</v>
      </c>
      <c r="AP16" s="44">
        <f t="shared" si="18"/>
        <v>0</v>
      </c>
      <c r="AQ16" s="45">
        <f t="shared" si="19"/>
        <v>25</v>
      </c>
      <c r="AR16" s="46" t="str">
        <f t="shared" si="20"/>
        <v>неуд</v>
      </c>
      <c r="AS16" s="47"/>
      <c r="BL16" s="48"/>
      <c r="BM16" s="49"/>
      <c r="BN16" s="49"/>
      <c r="BO16" s="50"/>
      <c r="BP16" s="51"/>
    </row>
    <row r="17" s="1" customFormat="1" ht="21" customHeight="1">
      <c r="A17" s="36" t="s">
        <v>58</v>
      </c>
      <c r="B17" s="25"/>
      <c r="C17" s="37"/>
      <c r="D17" s="38"/>
      <c r="E17" s="37"/>
      <c r="F17" s="38"/>
      <c r="G17" s="37"/>
      <c r="H17" s="38"/>
      <c r="I17" s="37"/>
      <c r="J17" s="38"/>
      <c r="K17" s="37"/>
      <c r="L17" s="38"/>
      <c r="M17" s="37"/>
      <c r="N17" s="38"/>
      <c r="O17" s="37"/>
      <c r="P17" s="39"/>
      <c r="Q17" s="37"/>
      <c r="R17" s="38"/>
      <c r="S17" s="37"/>
      <c r="T17" s="38"/>
      <c r="U17" s="38"/>
      <c r="V17" s="38"/>
      <c r="W17" s="40">
        <f>W$34</f>
        <v>0</v>
      </c>
      <c r="X17" s="40">
        <f>X$34</f>
        <v>0</v>
      </c>
      <c r="Y17" s="40">
        <f>Y$34</f>
        <v>0</v>
      </c>
      <c r="Z17" s="40">
        <f>Z$34</f>
        <v>0</v>
      </c>
      <c r="AA17" s="40">
        <f>AA$34</f>
        <v>0</v>
      </c>
      <c r="AB17" s="40">
        <f>AB$34</f>
        <v>0</v>
      </c>
      <c r="AC17" s="40">
        <f>AC$34</f>
        <v>0</v>
      </c>
      <c r="AD17" s="40">
        <f>AD$34</f>
        <v>0</v>
      </c>
      <c r="AE17" s="40">
        <f>AE$34</f>
        <v>0</v>
      </c>
      <c r="AF17" s="40">
        <f>AF$34</f>
        <v>0</v>
      </c>
      <c r="AG17" s="40">
        <f>AG$34</f>
        <v>0</v>
      </c>
      <c r="AH17" s="40">
        <f>AH$34</f>
        <v>0</v>
      </c>
      <c r="AI17" s="40">
        <f>AI$34</f>
        <v>0</v>
      </c>
      <c r="AJ17" s="40">
        <f>AJ$34</f>
        <v>0</v>
      </c>
      <c r="AK17" s="41">
        <f t="shared" si="13"/>
        <v>0</v>
      </c>
      <c r="AL17" s="32">
        <f t="shared" si="14"/>
        <v>0</v>
      </c>
      <c r="AM17" s="42">
        <f t="shared" si="15"/>
        <v>0</v>
      </c>
      <c r="AN17" s="42">
        <f t="shared" si="16"/>
        <v>5</v>
      </c>
      <c r="AO17" s="43">
        <f t="shared" si="17"/>
        <v>5</v>
      </c>
      <c r="AP17" s="44">
        <f t="shared" si="18"/>
        <v>0</v>
      </c>
      <c r="AQ17" s="45">
        <f t="shared" si="19"/>
        <v>25</v>
      </c>
      <c r="AR17" s="46" t="str">
        <f t="shared" si="20"/>
        <v>неуд</v>
      </c>
      <c r="AS17" s="47"/>
      <c r="BL17" s="48"/>
      <c r="BM17" s="49"/>
      <c r="BN17" s="49"/>
      <c r="BO17" s="50"/>
      <c r="BP17" s="51"/>
    </row>
    <row r="18" s="1" customFormat="1" ht="21" customHeight="1">
      <c r="A18" s="52" t="s">
        <v>59</v>
      </c>
      <c r="B18" s="25"/>
      <c r="C18" s="37"/>
      <c r="D18" s="53"/>
      <c r="E18" s="37"/>
      <c r="F18" s="53"/>
      <c r="G18" s="37"/>
      <c r="H18" s="53"/>
      <c r="I18" s="37"/>
      <c r="J18" s="53"/>
      <c r="K18" s="37"/>
      <c r="L18" s="39"/>
      <c r="M18" s="37"/>
      <c r="N18" s="53"/>
      <c r="O18" s="37"/>
      <c r="P18" s="39"/>
      <c r="Q18" s="37"/>
      <c r="R18" s="53"/>
      <c r="S18" s="37"/>
      <c r="T18" s="53"/>
      <c r="U18" s="40"/>
      <c r="V18" s="40"/>
      <c r="W18" s="40">
        <f>W$34</f>
        <v>0</v>
      </c>
      <c r="X18" s="40">
        <f>X$34</f>
        <v>0</v>
      </c>
      <c r="Y18" s="40">
        <f>Y$34</f>
        <v>0</v>
      </c>
      <c r="Z18" s="40">
        <f>Z$34</f>
        <v>0</v>
      </c>
      <c r="AA18" s="40">
        <f>AA$34</f>
        <v>0</v>
      </c>
      <c r="AB18" s="40">
        <f>AB$34</f>
        <v>0</v>
      </c>
      <c r="AC18" s="40">
        <f>AC$34</f>
        <v>0</v>
      </c>
      <c r="AD18" s="40">
        <f>AD$34</f>
        <v>0</v>
      </c>
      <c r="AE18" s="40">
        <f>AE$34</f>
        <v>0</v>
      </c>
      <c r="AF18" s="40">
        <f>AF$34</f>
        <v>0</v>
      </c>
      <c r="AG18" s="40">
        <f>AG$34</f>
        <v>0</v>
      </c>
      <c r="AH18" s="40">
        <f>AH$34</f>
        <v>0</v>
      </c>
      <c r="AI18" s="40">
        <f>AI$34</f>
        <v>0</v>
      </c>
      <c r="AJ18" s="40">
        <f>AJ$34</f>
        <v>0</v>
      </c>
      <c r="AK18" s="41">
        <f t="shared" si="13"/>
        <v>0</v>
      </c>
      <c r="AL18" s="32">
        <f t="shared" si="14"/>
        <v>0</v>
      </c>
      <c r="AM18" s="42">
        <f t="shared" si="15"/>
        <v>0</v>
      </c>
      <c r="AN18" s="42">
        <f t="shared" si="16"/>
        <v>5</v>
      </c>
      <c r="AO18" s="43">
        <f t="shared" si="17"/>
        <v>5</v>
      </c>
      <c r="AP18" s="44">
        <f t="shared" si="18"/>
        <v>0</v>
      </c>
      <c r="AQ18" s="45">
        <f t="shared" si="19"/>
        <v>25</v>
      </c>
      <c r="AR18" s="46" t="str">
        <f t="shared" si="20"/>
        <v>неуд</v>
      </c>
      <c r="AS18" s="47"/>
      <c r="BL18" s="48"/>
      <c r="BM18" s="49"/>
      <c r="BN18" s="49"/>
      <c r="BO18" s="50"/>
      <c r="BP18" s="51"/>
    </row>
    <row r="19" s="1" customFormat="1" ht="21" customHeight="1">
      <c r="A19" s="36" t="s">
        <v>60</v>
      </c>
      <c r="B19" s="25"/>
      <c r="C19" s="37"/>
      <c r="D19" s="38"/>
      <c r="E19" s="37"/>
      <c r="F19" s="38"/>
      <c r="G19" s="37"/>
      <c r="H19" s="38"/>
      <c r="I19" s="37"/>
      <c r="J19" s="38"/>
      <c r="K19" s="37"/>
      <c r="L19" s="38"/>
      <c r="M19" s="37"/>
      <c r="N19" s="38"/>
      <c r="O19" s="37"/>
      <c r="P19" s="39"/>
      <c r="Q19" s="37"/>
      <c r="R19" s="38"/>
      <c r="S19" s="37"/>
      <c r="T19" s="38"/>
      <c r="U19" s="38"/>
      <c r="V19" s="38"/>
      <c r="W19" s="40">
        <f>W$34</f>
        <v>0</v>
      </c>
      <c r="X19" s="40">
        <f>X$34</f>
        <v>0</v>
      </c>
      <c r="Y19" s="40">
        <f>Y$34</f>
        <v>0</v>
      </c>
      <c r="Z19" s="40">
        <f>Z$34</f>
        <v>0</v>
      </c>
      <c r="AA19" s="40">
        <f>AA$34</f>
        <v>0</v>
      </c>
      <c r="AB19" s="40">
        <f>AB$34</f>
        <v>0</v>
      </c>
      <c r="AC19" s="40">
        <f>AC$34</f>
        <v>0</v>
      </c>
      <c r="AD19" s="40">
        <f>AD$34</f>
        <v>0</v>
      </c>
      <c r="AE19" s="40">
        <f>AE$34</f>
        <v>0</v>
      </c>
      <c r="AF19" s="40">
        <f>AF$34</f>
        <v>0</v>
      </c>
      <c r="AG19" s="40">
        <f>AG$34</f>
        <v>0</v>
      </c>
      <c r="AH19" s="40">
        <f>AH$34</f>
        <v>0</v>
      </c>
      <c r="AI19" s="40">
        <f>AI$34</f>
        <v>0</v>
      </c>
      <c r="AJ19" s="40">
        <f>AJ$34</f>
        <v>0</v>
      </c>
      <c r="AK19" s="41">
        <f t="shared" si="13"/>
        <v>0</v>
      </c>
      <c r="AL19" s="32">
        <f t="shared" si="14"/>
        <v>0</v>
      </c>
      <c r="AM19" s="42">
        <f t="shared" si="15"/>
        <v>0</v>
      </c>
      <c r="AN19" s="42">
        <f t="shared" si="16"/>
        <v>5</v>
      </c>
      <c r="AO19" s="43">
        <f t="shared" si="17"/>
        <v>5</v>
      </c>
      <c r="AP19" s="44">
        <f t="shared" si="18"/>
        <v>0</v>
      </c>
      <c r="AQ19" s="45">
        <f t="shared" si="19"/>
        <v>25</v>
      </c>
      <c r="AR19" s="46" t="str">
        <f t="shared" si="20"/>
        <v>неуд</v>
      </c>
      <c r="AS19" s="47"/>
      <c r="BL19" s="48"/>
      <c r="BM19" s="49"/>
      <c r="BN19" s="49"/>
      <c r="BO19" s="50"/>
      <c r="BP19" s="51"/>
    </row>
    <row r="20" s="1" customFormat="1" ht="21" customHeight="1">
      <c r="A20" s="52" t="s">
        <v>61</v>
      </c>
      <c r="B20" s="25"/>
      <c r="C20" s="37"/>
      <c r="D20" s="53"/>
      <c r="E20" s="37"/>
      <c r="F20" s="53"/>
      <c r="G20" s="37"/>
      <c r="H20" s="53"/>
      <c r="I20" s="37"/>
      <c r="J20" s="53"/>
      <c r="K20" s="37"/>
      <c r="L20" s="39"/>
      <c r="M20" s="37"/>
      <c r="N20" s="53"/>
      <c r="O20" s="37"/>
      <c r="P20" s="39"/>
      <c r="Q20" s="37"/>
      <c r="R20" s="53"/>
      <c r="S20" s="37"/>
      <c r="T20" s="53"/>
      <c r="U20" s="40"/>
      <c r="V20" s="40"/>
      <c r="W20" s="40">
        <f>W$34</f>
        <v>0</v>
      </c>
      <c r="X20" s="40">
        <f>X$34</f>
        <v>0</v>
      </c>
      <c r="Y20" s="40">
        <f>Y$34</f>
        <v>0</v>
      </c>
      <c r="Z20" s="40">
        <f>Z$34</f>
        <v>0</v>
      </c>
      <c r="AA20" s="40">
        <f>AA$34</f>
        <v>0</v>
      </c>
      <c r="AB20" s="40">
        <f>AB$34</f>
        <v>0</v>
      </c>
      <c r="AC20" s="40">
        <f>AC$34</f>
        <v>0</v>
      </c>
      <c r="AD20" s="40">
        <f>AD$34</f>
        <v>0</v>
      </c>
      <c r="AE20" s="40">
        <f>AE$34</f>
        <v>0</v>
      </c>
      <c r="AF20" s="40">
        <f>AF$34</f>
        <v>0</v>
      </c>
      <c r="AG20" s="40">
        <f>AG$34</f>
        <v>0</v>
      </c>
      <c r="AH20" s="40">
        <f>AH$34</f>
        <v>0</v>
      </c>
      <c r="AI20" s="40">
        <f>AI$34</f>
        <v>0</v>
      </c>
      <c r="AJ20" s="40">
        <f>AJ$34</f>
        <v>0</v>
      </c>
      <c r="AK20" s="41">
        <f t="shared" si="13"/>
        <v>0</v>
      </c>
      <c r="AL20" s="32">
        <f t="shared" si="14"/>
        <v>0</v>
      </c>
      <c r="AM20" s="42">
        <f t="shared" si="15"/>
        <v>0</v>
      </c>
      <c r="AN20" s="42">
        <f t="shared" si="16"/>
        <v>5</v>
      </c>
      <c r="AO20" s="43">
        <f t="shared" si="17"/>
        <v>5</v>
      </c>
      <c r="AP20" s="44">
        <f t="shared" si="18"/>
        <v>0</v>
      </c>
      <c r="AQ20" s="45">
        <f t="shared" si="19"/>
        <v>25</v>
      </c>
      <c r="AR20" s="46" t="str">
        <f t="shared" si="20"/>
        <v>неуд</v>
      </c>
      <c r="AS20" s="47"/>
      <c r="BL20" s="48"/>
      <c r="BM20" s="49"/>
      <c r="BN20" s="49"/>
      <c r="BO20" s="50"/>
      <c r="BP20" s="51"/>
    </row>
    <row r="21" s="1" customFormat="1" ht="21" customHeight="1">
      <c r="A21" s="36" t="s">
        <v>62</v>
      </c>
      <c r="B21" s="25"/>
      <c r="C21" s="37"/>
      <c r="D21" s="38"/>
      <c r="E21" s="37"/>
      <c r="F21" s="38"/>
      <c r="G21" s="37"/>
      <c r="H21" s="38"/>
      <c r="I21" s="37"/>
      <c r="J21" s="38"/>
      <c r="K21" s="37"/>
      <c r="L21" s="38"/>
      <c r="M21" s="37"/>
      <c r="N21" s="38"/>
      <c r="O21" s="37"/>
      <c r="P21" s="39"/>
      <c r="Q21" s="37"/>
      <c r="R21" s="38"/>
      <c r="S21" s="37"/>
      <c r="T21" s="38"/>
      <c r="U21" s="38"/>
      <c r="V21" s="38"/>
      <c r="W21" s="40">
        <f>W$34</f>
        <v>0</v>
      </c>
      <c r="X21" s="40">
        <f>X$34</f>
        <v>0</v>
      </c>
      <c r="Y21" s="40">
        <f>Y$34</f>
        <v>0</v>
      </c>
      <c r="Z21" s="40">
        <f>Z$34</f>
        <v>0</v>
      </c>
      <c r="AA21" s="40">
        <f>AA$34</f>
        <v>0</v>
      </c>
      <c r="AB21" s="40">
        <f>AB$34</f>
        <v>0</v>
      </c>
      <c r="AC21" s="40">
        <f>AC$34</f>
        <v>0</v>
      </c>
      <c r="AD21" s="40">
        <f>AD$34</f>
        <v>0</v>
      </c>
      <c r="AE21" s="40">
        <f>AE$34</f>
        <v>0</v>
      </c>
      <c r="AF21" s="40">
        <f>AF$34</f>
        <v>0</v>
      </c>
      <c r="AG21" s="40">
        <f>AG$34</f>
        <v>0</v>
      </c>
      <c r="AH21" s="40">
        <f>AH$34</f>
        <v>0</v>
      </c>
      <c r="AI21" s="40">
        <f>AI$34</f>
        <v>0</v>
      </c>
      <c r="AJ21" s="40">
        <f>AJ$34</f>
        <v>0</v>
      </c>
      <c r="AK21" s="41">
        <f t="shared" si="13"/>
        <v>0</v>
      </c>
      <c r="AL21" s="32">
        <f t="shared" si="14"/>
        <v>0</v>
      </c>
      <c r="AM21" s="42">
        <f t="shared" si="15"/>
        <v>0</v>
      </c>
      <c r="AN21" s="42">
        <f t="shared" si="16"/>
        <v>5</v>
      </c>
      <c r="AO21" s="43">
        <f t="shared" si="17"/>
        <v>5</v>
      </c>
      <c r="AP21" s="44">
        <f t="shared" si="18"/>
        <v>0</v>
      </c>
      <c r="AQ21" s="45">
        <f t="shared" si="19"/>
        <v>25</v>
      </c>
      <c r="AR21" s="46" t="str">
        <f t="shared" si="20"/>
        <v>неуд</v>
      </c>
      <c r="AS21" s="47"/>
      <c r="BL21" s="48"/>
      <c r="BM21" s="49"/>
      <c r="BN21" s="49"/>
      <c r="BO21" s="50"/>
      <c r="BP21" s="51"/>
    </row>
    <row r="22" s="1" customFormat="1" ht="21" customHeight="1">
      <c r="A22" s="52" t="s">
        <v>63</v>
      </c>
      <c r="B22" s="25"/>
      <c r="C22" s="37"/>
      <c r="D22" s="53"/>
      <c r="E22" s="37"/>
      <c r="F22" s="53"/>
      <c r="G22" s="37"/>
      <c r="H22" s="53"/>
      <c r="I22" s="37"/>
      <c r="J22" s="53"/>
      <c r="K22" s="37"/>
      <c r="L22" s="39"/>
      <c r="M22" s="37"/>
      <c r="N22" s="53"/>
      <c r="O22" s="37"/>
      <c r="P22" s="39"/>
      <c r="Q22" s="37"/>
      <c r="R22" s="53"/>
      <c r="S22" s="37"/>
      <c r="T22" s="53"/>
      <c r="U22" s="40"/>
      <c r="V22" s="40"/>
      <c r="W22" s="40">
        <f>W$34</f>
        <v>0</v>
      </c>
      <c r="X22" s="40">
        <f>X$34</f>
        <v>0</v>
      </c>
      <c r="Y22" s="40">
        <f>Y$34</f>
        <v>0</v>
      </c>
      <c r="Z22" s="40">
        <f>Z$34</f>
        <v>0</v>
      </c>
      <c r="AA22" s="40">
        <f>AA$34</f>
        <v>0</v>
      </c>
      <c r="AB22" s="40">
        <f>AB$34</f>
        <v>0</v>
      </c>
      <c r="AC22" s="40">
        <f>AC$34</f>
        <v>0</v>
      </c>
      <c r="AD22" s="40">
        <f>AD$34</f>
        <v>0</v>
      </c>
      <c r="AE22" s="40">
        <f>AE$34</f>
        <v>0</v>
      </c>
      <c r="AF22" s="40">
        <f>AF$34</f>
        <v>0</v>
      </c>
      <c r="AG22" s="40">
        <f>AG$34</f>
        <v>0</v>
      </c>
      <c r="AH22" s="40">
        <f>AH$34</f>
        <v>0</v>
      </c>
      <c r="AI22" s="40">
        <f>AI$34</f>
        <v>0</v>
      </c>
      <c r="AJ22" s="40">
        <f>AJ$34</f>
        <v>0</v>
      </c>
      <c r="AK22" s="41">
        <f t="shared" si="13"/>
        <v>0</v>
      </c>
      <c r="AL22" s="32">
        <f t="shared" si="14"/>
        <v>0</v>
      </c>
      <c r="AM22" s="42">
        <f t="shared" si="15"/>
        <v>0</v>
      </c>
      <c r="AN22" s="42">
        <f t="shared" si="16"/>
        <v>5</v>
      </c>
      <c r="AO22" s="43">
        <f t="shared" si="17"/>
        <v>5</v>
      </c>
      <c r="AP22" s="44">
        <f t="shared" si="18"/>
        <v>0</v>
      </c>
      <c r="AQ22" s="45">
        <f t="shared" si="19"/>
        <v>25</v>
      </c>
      <c r="AR22" s="46" t="str">
        <f t="shared" si="20"/>
        <v>неуд</v>
      </c>
      <c r="AS22" s="47"/>
      <c r="BL22" s="48"/>
      <c r="BM22" s="49"/>
      <c r="BN22" s="49"/>
      <c r="BO22" s="50"/>
      <c r="BP22" s="51"/>
    </row>
    <row r="23" s="1" customFormat="1" ht="21" customHeight="1">
      <c r="A23" s="36" t="s">
        <v>64</v>
      </c>
      <c r="B23" s="25"/>
      <c r="C23" s="37"/>
      <c r="D23" s="38"/>
      <c r="E23" s="37"/>
      <c r="F23" s="38"/>
      <c r="G23" s="37"/>
      <c r="H23" s="38"/>
      <c r="I23" s="37"/>
      <c r="J23" s="38"/>
      <c r="K23" s="37"/>
      <c r="L23" s="38"/>
      <c r="M23" s="37"/>
      <c r="N23" s="38"/>
      <c r="O23" s="37"/>
      <c r="P23" s="39"/>
      <c r="Q23" s="37"/>
      <c r="R23" s="38"/>
      <c r="S23" s="37"/>
      <c r="T23" s="38"/>
      <c r="U23" s="38"/>
      <c r="V23" s="38"/>
      <c r="W23" s="40">
        <f>W$34</f>
        <v>0</v>
      </c>
      <c r="X23" s="40">
        <f>X$34</f>
        <v>0</v>
      </c>
      <c r="Y23" s="40">
        <f>Y$34</f>
        <v>0</v>
      </c>
      <c r="Z23" s="40">
        <f>Z$34</f>
        <v>0</v>
      </c>
      <c r="AA23" s="40">
        <f>AA$34</f>
        <v>0</v>
      </c>
      <c r="AB23" s="40">
        <f>AB$34</f>
        <v>0</v>
      </c>
      <c r="AC23" s="40">
        <f>AC$34</f>
        <v>0</v>
      </c>
      <c r="AD23" s="40">
        <f>AD$34</f>
        <v>0</v>
      </c>
      <c r="AE23" s="40">
        <f>AE$34</f>
        <v>0</v>
      </c>
      <c r="AF23" s="40">
        <f>AF$34</f>
        <v>0</v>
      </c>
      <c r="AG23" s="40">
        <f>AG$34</f>
        <v>0</v>
      </c>
      <c r="AH23" s="40">
        <f>AH$34</f>
        <v>0</v>
      </c>
      <c r="AI23" s="40">
        <f>AI$34</f>
        <v>0</v>
      </c>
      <c r="AJ23" s="40">
        <f>AJ$34</f>
        <v>0</v>
      </c>
      <c r="AK23" s="41">
        <f t="shared" si="13"/>
        <v>0</v>
      </c>
      <c r="AL23" s="32">
        <f t="shared" si="14"/>
        <v>0</v>
      </c>
      <c r="AM23" s="42">
        <f t="shared" si="15"/>
        <v>0</v>
      </c>
      <c r="AN23" s="42">
        <f t="shared" si="16"/>
        <v>5</v>
      </c>
      <c r="AO23" s="43">
        <f t="shared" si="17"/>
        <v>5</v>
      </c>
      <c r="AP23" s="44">
        <f t="shared" si="18"/>
        <v>0</v>
      </c>
      <c r="AQ23" s="45">
        <f t="shared" si="19"/>
        <v>25</v>
      </c>
      <c r="AR23" s="46" t="str">
        <f t="shared" si="20"/>
        <v>неуд</v>
      </c>
      <c r="AS23" s="47"/>
      <c r="BL23" s="48"/>
      <c r="BM23" s="49"/>
      <c r="BN23" s="49"/>
      <c r="BO23" s="50"/>
      <c r="BP23" s="51"/>
    </row>
    <row r="24" s="1" customFormat="1" ht="21" customHeight="1">
      <c r="A24" s="52" t="s">
        <v>65</v>
      </c>
      <c r="B24" s="25"/>
      <c r="C24" s="37"/>
      <c r="D24" s="53"/>
      <c r="E24" s="37"/>
      <c r="F24" s="53"/>
      <c r="G24" s="37"/>
      <c r="H24" s="53"/>
      <c r="I24" s="37"/>
      <c r="J24" s="53"/>
      <c r="K24" s="37"/>
      <c r="L24" s="39"/>
      <c r="M24" s="37"/>
      <c r="N24" s="53"/>
      <c r="O24" s="37"/>
      <c r="P24" s="39"/>
      <c r="Q24" s="37"/>
      <c r="R24" s="53"/>
      <c r="S24" s="37"/>
      <c r="T24" s="53"/>
      <c r="U24" s="40"/>
      <c r="V24" s="40"/>
      <c r="W24" s="40">
        <f>W$34</f>
        <v>0</v>
      </c>
      <c r="X24" s="40">
        <f>X$34</f>
        <v>0</v>
      </c>
      <c r="Y24" s="40">
        <f>Y$34</f>
        <v>0</v>
      </c>
      <c r="Z24" s="40">
        <f>Z$34</f>
        <v>0</v>
      </c>
      <c r="AA24" s="40">
        <f>AA$34</f>
        <v>0</v>
      </c>
      <c r="AB24" s="40">
        <f>AB$34</f>
        <v>0</v>
      </c>
      <c r="AC24" s="40">
        <f>AC$34</f>
        <v>0</v>
      </c>
      <c r="AD24" s="40">
        <f>AD$34</f>
        <v>0</v>
      </c>
      <c r="AE24" s="40">
        <f>AE$34</f>
        <v>0</v>
      </c>
      <c r="AF24" s="40">
        <f>AF$34</f>
        <v>0</v>
      </c>
      <c r="AG24" s="40">
        <f>AG$34</f>
        <v>0</v>
      </c>
      <c r="AH24" s="40">
        <f>AH$34</f>
        <v>0</v>
      </c>
      <c r="AI24" s="40">
        <f>AI$34</f>
        <v>0</v>
      </c>
      <c r="AJ24" s="40">
        <f>AJ$34</f>
        <v>0</v>
      </c>
      <c r="AK24" s="41">
        <f t="shared" si="13"/>
        <v>0</v>
      </c>
      <c r="AL24" s="32">
        <f t="shared" si="14"/>
        <v>0</v>
      </c>
      <c r="AM24" s="42">
        <f t="shared" si="15"/>
        <v>0</v>
      </c>
      <c r="AN24" s="42">
        <f t="shared" si="16"/>
        <v>5</v>
      </c>
      <c r="AO24" s="43">
        <f t="shared" si="17"/>
        <v>5</v>
      </c>
      <c r="AP24" s="44">
        <f t="shared" si="18"/>
        <v>0</v>
      </c>
      <c r="AQ24" s="45">
        <f t="shared" si="19"/>
        <v>25</v>
      </c>
      <c r="AR24" s="46" t="str">
        <f t="shared" si="20"/>
        <v>неуд</v>
      </c>
      <c r="AS24" s="47"/>
      <c r="BL24" s="48"/>
      <c r="BM24" s="49"/>
      <c r="BN24" s="49"/>
      <c r="BO24" s="50"/>
      <c r="BP24" s="51"/>
    </row>
    <row r="25" s="1" customFormat="1" ht="21" customHeight="1">
      <c r="A25" s="36" t="s">
        <v>66</v>
      </c>
      <c r="B25" s="25"/>
      <c r="C25" s="37"/>
      <c r="D25" s="38"/>
      <c r="E25" s="37"/>
      <c r="F25" s="38"/>
      <c r="G25" s="37"/>
      <c r="H25" s="38"/>
      <c r="I25" s="37"/>
      <c r="J25" s="38"/>
      <c r="K25" s="37"/>
      <c r="L25" s="38"/>
      <c r="M25" s="37"/>
      <c r="N25" s="38"/>
      <c r="O25" s="37"/>
      <c r="P25" s="39"/>
      <c r="Q25" s="37"/>
      <c r="R25" s="38"/>
      <c r="S25" s="37"/>
      <c r="T25" s="38"/>
      <c r="U25" s="38"/>
      <c r="V25" s="38"/>
      <c r="W25" s="40">
        <f>W$34</f>
        <v>0</v>
      </c>
      <c r="X25" s="40">
        <f>X$34</f>
        <v>0</v>
      </c>
      <c r="Y25" s="40">
        <f>Y$34</f>
        <v>0</v>
      </c>
      <c r="Z25" s="40">
        <f>Z$34</f>
        <v>0</v>
      </c>
      <c r="AA25" s="40">
        <f>AA$34</f>
        <v>0</v>
      </c>
      <c r="AB25" s="40">
        <f>AB$34</f>
        <v>0</v>
      </c>
      <c r="AC25" s="40">
        <f>AC$34</f>
        <v>0</v>
      </c>
      <c r="AD25" s="40">
        <f>AD$34</f>
        <v>0</v>
      </c>
      <c r="AE25" s="40">
        <f>AE$34</f>
        <v>0</v>
      </c>
      <c r="AF25" s="40">
        <f>AF$34</f>
        <v>0</v>
      </c>
      <c r="AG25" s="40">
        <f>AG$34</f>
        <v>0</v>
      </c>
      <c r="AH25" s="40">
        <f>AH$34</f>
        <v>0</v>
      </c>
      <c r="AI25" s="40">
        <f>AI$34</f>
        <v>0</v>
      </c>
      <c r="AJ25" s="40">
        <f>AJ$34</f>
        <v>0</v>
      </c>
      <c r="AK25" s="41">
        <f t="shared" si="13"/>
        <v>0</v>
      </c>
      <c r="AL25" s="32">
        <f t="shared" si="14"/>
        <v>0</v>
      </c>
      <c r="AM25" s="42">
        <f t="shared" si="15"/>
        <v>0</v>
      </c>
      <c r="AN25" s="42">
        <f t="shared" si="16"/>
        <v>5</v>
      </c>
      <c r="AO25" s="43">
        <f t="shared" si="17"/>
        <v>5</v>
      </c>
      <c r="AP25" s="44">
        <f t="shared" si="18"/>
        <v>0</v>
      </c>
      <c r="AQ25" s="45">
        <f t="shared" si="19"/>
        <v>25</v>
      </c>
      <c r="AR25" s="46" t="str">
        <f t="shared" si="20"/>
        <v>неуд</v>
      </c>
      <c r="AS25" s="47"/>
      <c r="BL25" s="48"/>
      <c r="BM25" s="49"/>
      <c r="BN25" s="49"/>
      <c r="BO25" s="50"/>
      <c r="BP25" s="51"/>
    </row>
    <row r="26" s="1" customFormat="1" ht="21" customHeight="1">
      <c r="A26" s="52" t="s">
        <v>67</v>
      </c>
      <c r="B26" s="25"/>
      <c r="C26" s="37"/>
      <c r="D26" s="53"/>
      <c r="E26" s="37"/>
      <c r="F26" s="53"/>
      <c r="G26" s="37"/>
      <c r="H26" s="53"/>
      <c r="I26" s="37"/>
      <c r="J26" s="53"/>
      <c r="K26" s="37"/>
      <c r="L26" s="39"/>
      <c r="M26" s="37"/>
      <c r="N26" s="53"/>
      <c r="O26" s="37"/>
      <c r="P26" s="39"/>
      <c r="Q26" s="37"/>
      <c r="R26" s="53"/>
      <c r="S26" s="37"/>
      <c r="T26" s="53"/>
      <c r="U26" s="40"/>
      <c r="V26" s="40"/>
      <c r="W26" s="40">
        <f>W$34</f>
        <v>0</v>
      </c>
      <c r="X26" s="40">
        <f>X$34</f>
        <v>0</v>
      </c>
      <c r="Y26" s="40">
        <f>Y$34</f>
        <v>0</v>
      </c>
      <c r="Z26" s="40">
        <f>Z$34</f>
        <v>0</v>
      </c>
      <c r="AA26" s="40">
        <f>AA$34</f>
        <v>0</v>
      </c>
      <c r="AB26" s="40">
        <f>AB$34</f>
        <v>0</v>
      </c>
      <c r="AC26" s="40">
        <f>AC$34</f>
        <v>0</v>
      </c>
      <c r="AD26" s="40">
        <f>AD$34</f>
        <v>0</v>
      </c>
      <c r="AE26" s="40">
        <f>AE$34</f>
        <v>0</v>
      </c>
      <c r="AF26" s="40">
        <f>AF$34</f>
        <v>0</v>
      </c>
      <c r="AG26" s="40">
        <f>AG$34</f>
        <v>0</v>
      </c>
      <c r="AH26" s="40">
        <f>AH$34</f>
        <v>0</v>
      </c>
      <c r="AI26" s="40">
        <f>AI$34</f>
        <v>0</v>
      </c>
      <c r="AJ26" s="40">
        <f>AJ$34</f>
        <v>0</v>
      </c>
      <c r="AK26" s="41">
        <f t="shared" si="13"/>
        <v>0</v>
      </c>
      <c r="AL26" s="32">
        <f t="shared" si="14"/>
        <v>0</v>
      </c>
      <c r="AM26" s="42">
        <f t="shared" si="15"/>
        <v>0</v>
      </c>
      <c r="AN26" s="42">
        <f t="shared" si="16"/>
        <v>5</v>
      </c>
      <c r="AO26" s="43">
        <f t="shared" si="17"/>
        <v>5</v>
      </c>
      <c r="AP26" s="44">
        <f t="shared" si="18"/>
        <v>0</v>
      </c>
      <c r="AQ26" s="45">
        <f t="shared" si="19"/>
        <v>25</v>
      </c>
      <c r="AR26" s="46" t="str">
        <f t="shared" si="20"/>
        <v>неуд</v>
      </c>
      <c r="AS26" s="47"/>
      <c r="BL26" s="48"/>
      <c r="BM26" s="49"/>
      <c r="BN26" s="49"/>
      <c r="BO26" s="50"/>
      <c r="BP26" s="51"/>
    </row>
    <row r="27" ht="3" customHeight="1">
      <c r="A27" s="54" t="s">
        <v>68</v>
      </c>
      <c r="W27" s="40">
        <f>W$34</f>
        <v>0</v>
      </c>
      <c r="X27" s="40">
        <f>X$34</f>
        <v>0</v>
      </c>
      <c r="Y27" s="40">
        <f>Y$34</f>
        <v>0</v>
      </c>
      <c r="Z27" s="40">
        <f>Z$34</f>
        <v>0</v>
      </c>
      <c r="AA27" s="40">
        <f>AA$34</f>
        <v>0</v>
      </c>
      <c r="AB27" s="40">
        <f>AB$34</f>
        <v>0</v>
      </c>
      <c r="AC27" s="40">
        <f>AC$34</f>
        <v>0</v>
      </c>
      <c r="AD27" s="40">
        <f>AD$34</f>
        <v>0</v>
      </c>
      <c r="AE27" s="40">
        <f>AE$34</f>
        <v>0</v>
      </c>
      <c r="AF27" s="40">
        <f>AF$34</f>
        <v>0</v>
      </c>
      <c r="AG27" s="40">
        <f>AG$34</f>
        <v>0</v>
      </c>
      <c r="AH27" s="40">
        <f>AH$34</f>
        <v>0</v>
      </c>
      <c r="AI27" s="40">
        <f>AI$34</f>
        <v>0</v>
      </c>
      <c r="AJ27" s="40">
        <f>AJ$34</f>
        <v>0</v>
      </c>
      <c r="AN27" s="1"/>
      <c r="AO27" s="43">
        <f t="shared" si="17"/>
        <v>0</v>
      </c>
      <c r="AP27" s="50"/>
      <c r="AQ27" s="50"/>
      <c r="AR27" s="55"/>
      <c r="AS27" s="47"/>
      <c r="BL27" s="48"/>
      <c r="BM27" s="49"/>
      <c r="BN27" s="49"/>
      <c r="BO27" s="50"/>
      <c r="BP27" s="51"/>
    </row>
    <row r="28" s="1" customFormat="1" ht="21" customHeight="1">
      <c r="A28" s="56" t="s">
        <v>69</v>
      </c>
      <c r="B28" s="25"/>
      <c r="C28" s="37"/>
      <c r="D28" s="38"/>
      <c r="E28" s="37"/>
      <c r="F28" s="38"/>
      <c r="G28" s="37"/>
      <c r="H28" s="38"/>
      <c r="I28" s="37"/>
      <c r="J28" s="38"/>
      <c r="K28" s="37"/>
      <c r="L28" s="38"/>
      <c r="M28" s="37"/>
      <c r="N28" s="38"/>
      <c r="O28" s="37"/>
      <c r="P28" s="39"/>
      <c r="Q28" s="37"/>
      <c r="R28" s="38"/>
      <c r="S28" s="37"/>
      <c r="T28" s="38"/>
      <c r="U28" s="38"/>
      <c r="V28" s="38"/>
      <c r="W28" s="40">
        <f>W$34</f>
        <v>0</v>
      </c>
      <c r="X28" s="40">
        <f>X$34</f>
        <v>0</v>
      </c>
      <c r="Y28" s="40">
        <f>Y$34</f>
        <v>0</v>
      </c>
      <c r="Z28" s="40">
        <f>Z$34</f>
        <v>0</v>
      </c>
      <c r="AA28" s="40">
        <f>AA$34</f>
        <v>0</v>
      </c>
      <c r="AB28" s="40">
        <f>AB$34</f>
        <v>0</v>
      </c>
      <c r="AC28" s="40">
        <f>AC$34</f>
        <v>0</v>
      </c>
      <c r="AD28" s="40">
        <f>AD$34</f>
        <v>0</v>
      </c>
      <c r="AE28" s="40">
        <f>AE$34</f>
        <v>0</v>
      </c>
      <c r="AF28" s="40">
        <f>AF$34</f>
        <v>0</v>
      </c>
      <c r="AG28" s="40">
        <f>AG$34</f>
        <v>0</v>
      </c>
      <c r="AH28" s="40">
        <f>AH$34</f>
        <v>0</v>
      </c>
      <c r="AI28" s="40">
        <f>AI$34</f>
        <v>0</v>
      </c>
      <c r="AJ28" s="40">
        <f>AJ$34</f>
        <v>0</v>
      </c>
      <c r="AK28" s="41">
        <f t="shared" si="13"/>
        <v>0</v>
      </c>
      <c r="AL28" s="32">
        <f t="shared" si="14"/>
        <v>0</v>
      </c>
      <c r="AM28" s="42">
        <f t="shared" si="15"/>
        <v>0</v>
      </c>
      <c r="AN28" s="42">
        <f t="shared" si="16"/>
        <v>5</v>
      </c>
      <c r="AO28" s="43">
        <f t="shared" si="17"/>
        <v>5</v>
      </c>
      <c r="AP28" s="44">
        <f t="shared" si="18"/>
        <v>0</v>
      </c>
      <c r="AQ28" s="45">
        <f t="shared" si="19"/>
        <v>25</v>
      </c>
      <c r="AR28" s="46" t="str">
        <f t="shared" si="20"/>
        <v>неуд</v>
      </c>
      <c r="AS28" s="47"/>
      <c r="BL28" s="48"/>
      <c r="BM28" s="49"/>
      <c r="BN28" s="49"/>
      <c r="BO28" s="50"/>
      <c r="BP28" s="51"/>
    </row>
    <row r="29" s="1" customFormat="1" ht="21" customHeight="1">
      <c r="A29" s="57" t="s">
        <v>70</v>
      </c>
      <c r="B29" s="25"/>
      <c r="C29" s="37"/>
      <c r="D29" s="53"/>
      <c r="E29" s="37"/>
      <c r="F29" s="53"/>
      <c r="G29" s="37"/>
      <c r="H29" s="53"/>
      <c r="I29" s="37"/>
      <c r="J29" s="53"/>
      <c r="K29" s="37"/>
      <c r="L29" s="39"/>
      <c r="M29" s="37"/>
      <c r="N29" s="53"/>
      <c r="O29" s="37"/>
      <c r="P29" s="39"/>
      <c r="Q29" s="37"/>
      <c r="R29" s="53"/>
      <c r="S29" s="37"/>
      <c r="T29" s="53"/>
      <c r="U29" s="40"/>
      <c r="V29" s="40"/>
      <c r="W29" s="40">
        <f>W$34</f>
        <v>0</v>
      </c>
      <c r="X29" s="40">
        <f>X$34</f>
        <v>0</v>
      </c>
      <c r="Y29" s="40">
        <f>Y$34</f>
        <v>0</v>
      </c>
      <c r="Z29" s="40">
        <f>Z$34</f>
        <v>0</v>
      </c>
      <c r="AA29" s="40">
        <f>AA$34</f>
        <v>0</v>
      </c>
      <c r="AB29" s="40">
        <f>AB$34</f>
        <v>0</v>
      </c>
      <c r="AC29" s="40">
        <f>AC$34</f>
        <v>0</v>
      </c>
      <c r="AD29" s="40">
        <f>AD$34</f>
        <v>0</v>
      </c>
      <c r="AE29" s="40">
        <f>AE$34</f>
        <v>0</v>
      </c>
      <c r="AF29" s="40">
        <f>AF$34</f>
        <v>0</v>
      </c>
      <c r="AG29" s="40">
        <f>AG$34</f>
        <v>0</v>
      </c>
      <c r="AH29" s="40">
        <f>AH$34</f>
        <v>0</v>
      </c>
      <c r="AI29" s="40">
        <f>AI$34</f>
        <v>0</v>
      </c>
      <c r="AJ29" s="40">
        <f>AJ$34</f>
        <v>0</v>
      </c>
      <c r="AK29" s="41">
        <f t="shared" si="13"/>
        <v>0</v>
      </c>
      <c r="AL29" s="32">
        <f t="shared" si="14"/>
        <v>0</v>
      </c>
      <c r="AM29" s="42">
        <f t="shared" si="15"/>
        <v>0</v>
      </c>
      <c r="AN29" s="42">
        <f t="shared" si="16"/>
        <v>5</v>
      </c>
      <c r="AO29" s="43">
        <f t="shared" si="17"/>
        <v>5</v>
      </c>
      <c r="AP29" s="44">
        <f t="shared" si="18"/>
        <v>0</v>
      </c>
      <c r="AQ29" s="45">
        <f t="shared" si="19"/>
        <v>25</v>
      </c>
      <c r="AR29" s="46" t="str">
        <f t="shared" si="20"/>
        <v>неуд</v>
      </c>
      <c r="AS29" s="47"/>
      <c r="BL29" s="48"/>
      <c r="BM29" s="49"/>
      <c r="BN29" s="49"/>
      <c r="BO29" s="50"/>
      <c r="BP29" s="51"/>
    </row>
    <row r="30" s="1" customFormat="1" ht="21" customHeight="1">
      <c r="A30" s="56" t="s">
        <v>71</v>
      </c>
      <c r="B30" s="25"/>
      <c r="C30" s="37"/>
      <c r="D30" s="38"/>
      <c r="E30" s="37"/>
      <c r="F30" s="38"/>
      <c r="G30" s="37"/>
      <c r="H30" s="38"/>
      <c r="I30" s="37"/>
      <c r="J30" s="38"/>
      <c r="K30" s="37"/>
      <c r="L30" s="38"/>
      <c r="M30" s="37"/>
      <c r="N30" s="38"/>
      <c r="O30" s="37"/>
      <c r="P30" s="39"/>
      <c r="Q30" s="37"/>
      <c r="R30" s="38"/>
      <c r="S30" s="37"/>
      <c r="T30" s="38"/>
      <c r="U30" s="38"/>
      <c r="V30" s="38"/>
      <c r="W30" s="40">
        <f>W$34</f>
        <v>0</v>
      </c>
      <c r="X30" s="40">
        <f>X$34</f>
        <v>0</v>
      </c>
      <c r="Y30" s="40">
        <f>Y$34</f>
        <v>0</v>
      </c>
      <c r="Z30" s="40">
        <f>Z$34</f>
        <v>0</v>
      </c>
      <c r="AA30" s="40">
        <f>AA$34</f>
        <v>0</v>
      </c>
      <c r="AB30" s="40">
        <f>AB$34</f>
        <v>0</v>
      </c>
      <c r="AC30" s="40">
        <f>AC$34</f>
        <v>0</v>
      </c>
      <c r="AD30" s="40">
        <f>AD$34</f>
        <v>0</v>
      </c>
      <c r="AE30" s="40">
        <f>AE$34</f>
        <v>0</v>
      </c>
      <c r="AF30" s="40">
        <f>AF$34</f>
        <v>0</v>
      </c>
      <c r="AG30" s="40">
        <f>AG$34</f>
        <v>0</v>
      </c>
      <c r="AH30" s="40">
        <f>AH$34</f>
        <v>0</v>
      </c>
      <c r="AI30" s="40">
        <f>AI$34</f>
        <v>0</v>
      </c>
      <c r="AJ30" s="40">
        <f>AJ$34</f>
        <v>0</v>
      </c>
      <c r="AK30" s="41">
        <f t="shared" si="13"/>
        <v>0</v>
      </c>
      <c r="AL30" s="32">
        <f t="shared" si="14"/>
        <v>0</v>
      </c>
      <c r="AM30" s="42">
        <f t="shared" si="15"/>
        <v>0</v>
      </c>
      <c r="AN30" s="42">
        <f t="shared" si="16"/>
        <v>5</v>
      </c>
      <c r="AO30" s="43">
        <f t="shared" si="17"/>
        <v>5</v>
      </c>
      <c r="AP30" s="44">
        <f t="shared" si="18"/>
        <v>0</v>
      </c>
      <c r="AQ30" s="45">
        <f t="shared" si="19"/>
        <v>25</v>
      </c>
      <c r="AR30" s="46" t="str">
        <f t="shared" si="20"/>
        <v>неуд</v>
      </c>
      <c r="AS30" s="47"/>
      <c r="BL30" s="48"/>
      <c r="BM30" s="49"/>
      <c r="BN30" s="49"/>
      <c r="BO30" s="50"/>
      <c r="BP30" s="51"/>
    </row>
    <row r="31" s="1" customFormat="1" ht="21" customHeight="1">
      <c r="A31" s="52" t="s">
        <v>72</v>
      </c>
      <c r="B31" s="25"/>
      <c r="C31" s="37"/>
      <c r="D31" s="53"/>
      <c r="E31" s="37"/>
      <c r="F31" s="53"/>
      <c r="G31" s="37"/>
      <c r="H31" s="53"/>
      <c r="I31" s="37"/>
      <c r="J31" s="53"/>
      <c r="K31" s="37"/>
      <c r="L31" s="39"/>
      <c r="M31" s="37"/>
      <c r="N31" s="53"/>
      <c r="O31" s="37"/>
      <c r="P31" s="39"/>
      <c r="Q31" s="37"/>
      <c r="R31" s="53"/>
      <c r="S31" s="37"/>
      <c r="T31" s="53"/>
      <c r="U31" s="40"/>
      <c r="V31" s="40"/>
      <c r="W31" s="40">
        <f>W$34</f>
        <v>0</v>
      </c>
      <c r="X31" s="40">
        <f>X$34</f>
        <v>0</v>
      </c>
      <c r="Y31" s="40">
        <f>Y$34</f>
        <v>0</v>
      </c>
      <c r="Z31" s="40">
        <f>Z$34</f>
        <v>0</v>
      </c>
      <c r="AA31" s="40">
        <f>AA$34</f>
        <v>0</v>
      </c>
      <c r="AB31" s="40">
        <f>AB$34</f>
        <v>0</v>
      </c>
      <c r="AC31" s="40">
        <f>AC$34</f>
        <v>0</v>
      </c>
      <c r="AD31" s="40">
        <f>AD$34</f>
        <v>0</v>
      </c>
      <c r="AE31" s="40">
        <f>AE$34</f>
        <v>0</v>
      </c>
      <c r="AF31" s="40">
        <f>AF$34</f>
        <v>0</v>
      </c>
      <c r="AG31" s="40">
        <f>AG$34</f>
        <v>0</v>
      </c>
      <c r="AH31" s="40">
        <f>AH$34</f>
        <v>0</v>
      </c>
      <c r="AI31" s="40">
        <f>AI$34</f>
        <v>0</v>
      </c>
      <c r="AJ31" s="40">
        <f>AJ$34</f>
        <v>0</v>
      </c>
      <c r="AK31" s="41">
        <f t="shared" si="13"/>
        <v>0</v>
      </c>
      <c r="AL31" s="32">
        <f t="shared" si="14"/>
        <v>0</v>
      </c>
      <c r="AM31" s="42">
        <f t="shared" si="15"/>
        <v>0</v>
      </c>
      <c r="AN31" s="42">
        <f t="shared" si="16"/>
        <v>5</v>
      </c>
      <c r="AO31" s="43">
        <f t="shared" si="17"/>
        <v>5</v>
      </c>
      <c r="AP31" s="44">
        <f t="shared" si="18"/>
        <v>0</v>
      </c>
      <c r="AQ31" s="45">
        <f t="shared" si="19"/>
        <v>25</v>
      </c>
      <c r="AR31" s="46" t="str">
        <f t="shared" si="20"/>
        <v>неуд</v>
      </c>
      <c r="AS31" s="47"/>
      <c r="BL31" s="48"/>
      <c r="BM31" s="49"/>
      <c r="BN31" s="49"/>
      <c r="BO31" s="50"/>
      <c r="BP31" s="51"/>
    </row>
    <row r="32" ht="21">
      <c r="A32" s="58" t="s">
        <v>73</v>
      </c>
      <c r="W32" s="59">
        <v>45307</v>
      </c>
      <c r="X32" s="59">
        <f ca="1">TODAY()</f>
        <v>45307</v>
      </c>
      <c r="Y32" s="59">
        <f ca="1">TODAY()</f>
        <v>45307</v>
      </c>
      <c r="Z32" s="59">
        <f ca="1">TODAY()</f>
        <v>45307</v>
      </c>
      <c r="AA32" s="59">
        <f ca="1">TODAY()</f>
        <v>45307</v>
      </c>
      <c r="AB32" s="59">
        <f ca="1">TODAY()</f>
        <v>45307</v>
      </c>
      <c r="AC32" s="59">
        <v>45307</v>
      </c>
      <c r="AD32" s="59">
        <f ca="1">TODAY()</f>
        <v>45307</v>
      </c>
      <c r="AE32" s="59">
        <v>45307</v>
      </c>
      <c r="AF32" s="59">
        <f ca="1">TODAY()</f>
        <v>45307</v>
      </c>
      <c r="AG32" s="59">
        <f ca="1">TODAY()</f>
        <v>45307</v>
      </c>
      <c r="AH32" s="59">
        <f ca="1">TODAY()</f>
        <v>45307</v>
      </c>
      <c r="AI32" s="59">
        <f ca="1">TODAY()</f>
        <v>45307</v>
      </c>
      <c r="AJ32" s="59">
        <f ca="1">TODAY()</f>
        <v>45307</v>
      </c>
      <c r="AS32" s="47"/>
      <c r="BJ32" s="23" t="s">
        <v>74</v>
      </c>
      <c r="BK32" s="60">
        <v>754</v>
      </c>
    </row>
    <row r="33">
      <c r="A33" s="58" t="s">
        <v>75</v>
      </c>
      <c r="W33" s="61">
        <f ca="1">ROUND((TODAY()-W32)/7,0)</f>
        <v>0</v>
      </c>
      <c r="X33" s="61">
        <f ca="1">ROUND((TODAY()-X32)/7,0)</f>
        <v>0</v>
      </c>
      <c r="Y33" s="61">
        <f ca="1">ROUND((TODAY()-Y32)/7,0)</f>
        <v>0</v>
      </c>
      <c r="Z33" s="61">
        <f ca="1">ROUND((TODAY()-Z32)/7,0)</f>
        <v>0</v>
      </c>
      <c r="AA33" s="61">
        <f ca="1">ROUND((TODAY()-AA32)/7,0)</f>
        <v>0</v>
      </c>
      <c r="AB33" s="61">
        <f ca="1">ROUND((TODAY()-AB32)/7,0)</f>
        <v>0</v>
      </c>
      <c r="AC33" s="61">
        <f ca="1">ROUND((TODAY()-AC32)/7,0)</f>
        <v>0</v>
      </c>
      <c r="AD33" s="61">
        <f ca="1">ROUND((TODAY()-AD32)/7,0)</f>
        <v>0</v>
      </c>
      <c r="AE33" s="61">
        <f ca="1">ROUND((TODAY()-AE32)/7,0)</f>
        <v>0</v>
      </c>
      <c r="AF33" s="61">
        <f ca="1">ROUND((TODAY()-AF32)/7,0)</f>
        <v>0</v>
      </c>
      <c r="AG33" s="61">
        <f ca="1">ROUND((TODAY()-AG32)/7,0)</f>
        <v>0</v>
      </c>
      <c r="AH33" s="61">
        <f ca="1">ROUND((TODAY()-AH32)/7,0)</f>
        <v>0</v>
      </c>
      <c r="AI33" s="61">
        <f ca="1">ROUND((TODAY()-AI32)/7,0)</f>
        <v>0</v>
      </c>
      <c r="AJ33" s="61">
        <f ca="1">ROUND((TODAY()-AJ32)/7,0)</f>
        <v>0</v>
      </c>
    </row>
    <row r="34">
      <c r="A34" s="58" t="s">
        <v>76</v>
      </c>
      <c r="J34" s="62"/>
      <c r="L34" s="62"/>
      <c r="N34" s="62"/>
      <c r="P34" s="62"/>
      <c r="W34" s="63">
        <f ca="1">IF(W33=0,0,-ROUND(W33/3-0.8,0))</f>
        <v>0</v>
      </c>
      <c r="X34" s="63">
        <f ca="1">IF(X33=0,0,-ROUND(X33/3-0.8,0))</f>
        <v>0</v>
      </c>
      <c r="Y34" s="63">
        <f ca="1">IF(Y33=0,0,-ROUND(Y33/3-0.8,0))</f>
        <v>0</v>
      </c>
      <c r="Z34" s="63">
        <f ca="1">IF(Z33=0,0,-ROUND(Z33/3-0.8,0))</f>
        <v>0</v>
      </c>
      <c r="AA34" s="63">
        <f ca="1">IF(AA33=0,0,-ROUND(AA33/3-0.8,0))</f>
        <v>0</v>
      </c>
      <c r="AB34" s="63">
        <f ca="1">IF(AB33=0,0,-ROUND(AB33/3-0.8,0))</f>
        <v>0</v>
      </c>
      <c r="AC34" s="63">
        <f ca="1">IF(AC33=0,0,-ROUND(AC33/3-0.8,0))</f>
        <v>0</v>
      </c>
      <c r="AD34" s="63">
        <f ca="1">IF(AD33=0,0,-ROUND(AD33/3-0.8,0))</f>
        <v>0</v>
      </c>
      <c r="AE34" s="63">
        <f ca="1">IF(AE33=0,0,-ROUND(AE33/3-0.8,0))</f>
        <v>0</v>
      </c>
      <c r="AF34" s="63">
        <f ca="1">IF(AF33=0,0,-ROUND(AF33/3-0.8,0))</f>
        <v>0</v>
      </c>
      <c r="AG34" s="63">
        <f ca="1">IF(AG33=0,0,-ROUND(AG33/3-0.8,0))</f>
        <v>0</v>
      </c>
      <c r="AH34" s="63">
        <f ca="1">IF(AH33=0,0,-ROUND(AH33/3-0.8,0))</f>
        <v>0</v>
      </c>
      <c r="AI34" s="63">
        <f ca="1">IF(AI33=0,0,-ROUND(AI33/3-0.8,0))</f>
        <v>0</v>
      </c>
      <c r="AJ34" s="63">
        <f ca="1">IF(AJ33=0,0,-ROUND(AJ33/3-0.8,0))</f>
        <v>0</v>
      </c>
    </row>
    <row r="35">
      <c r="O35" s="1"/>
    </row>
    <row r="36">
      <c r="O36" s="1"/>
    </row>
  </sheetData>
  <hyperlinks>
    <hyperlink r:id="rId1" ref="U1" tooltip="Компьютерные сети. Курсовая работа"/>
    <hyperlink r:id="rId2" ref="V1" tooltip="Компьютерные сети: учеб. пособие"/>
    <hyperlink r:id="rId3" ref="W1"/>
    <hyperlink r:id="rId3" ref="X1"/>
    <hyperlink r:id="rId3" ref="Y1"/>
    <hyperlink r:id="rId3" ref="Z1"/>
    <hyperlink r:id="rId3" ref="AA1"/>
    <hyperlink r:id="rId3" ref="AB1"/>
    <hyperlink r:id="rId4" ref="AC1"/>
    <hyperlink r:id="rId5" ref="AD1"/>
    <hyperlink r:id="rId6" ref="AE1"/>
    <hyperlink r:id="rId7" ref="AF1"/>
    <hyperlink r:id="rId8" ref="AG1"/>
    <hyperlink r:id="rId9" ref="AH1"/>
    <hyperlink r:id="rId10" ref="AI1"/>
    <hyperlink r:id="rId11" ref="AJ1" tooltip="за каждые следующие 10% добавляется 1 балл: 0-9% - 0 баллов, 10-19% - 1 балл и т.д. Если 100% - 10 баллов "/>
  </hyperlinks>
  <printOptions headings="0" gridLines="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legacyDrawing r:id="rId14"/>
  <extLst>
    <ext xmlns:x14="http://schemas.microsoft.com/office/spreadsheetml/2009/9/main" uri="{78C0D931-6437-407d-A8EE-F0AAD7539E65}">
      <x14:conditionalFormattings>
        <x14:conditionalFormatting xmlns:xm="http://schemas.microsoft.com/office/excel/2006/main">
          <x14:cfRule type="dataBar" priority="223" id="{00CE00CE-0053-4A4D-9F11-0037007C00F2}">
            <x14:dataBar maxLength="100" minLength="0" axisPosition="automatic" direction="context" gradient="0">
              <x14:cfvo type="autoMin"/>
              <x14:cfvo type="autoMax"/>
              <x14:fillColor rgb="FFFFB628"/>
              <x14:negativeFillColor indexed="2"/>
              <x14:axisColor indexed="64"/>
            </x14:dataBar>
          </x14:cfRule>
          <xm:sqref>AH2</xm:sqref>
        </x14:conditionalFormatting>
        <x14:conditionalFormatting xmlns:xm="http://schemas.microsoft.com/office/excel/2006/main">
          <x14:cfRule type="dataBar" priority="221" id="{002D006C-00E9-4929-B11B-00EE008000F9}">
            <x14:dataBar maxLength="100" minLength="0" axisPosition="automatic" direction="context" gradient="0">
              <x14:cfvo type="autoMin"/>
              <x14:cfvo type="autoMax"/>
              <x14:fillColor rgb="FFFF555A"/>
              <x14:negativeFillColor indexed="2"/>
              <x14:axisColor indexed="64"/>
            </x14:dataBar>
          </x14:cfRule>
          <xm:sqref>AD2</xm:sqref>
        </x14:conditionalFormatting>
        <x14:conditionalFormatting xmlns:xm="http://schemas.microsoft.com/office/excel/2006/main">
          <x14:cfRule type="dataBar" priority="219" id="{00A9001F-00C3-4CD5-88CD-008200F50078}">
            <x14:dataBar maxLength="100" minLength="0" border="1" axisPosition="automatic" direction="context" negativeBarBorderColorSameAsPositive="0">
              <x14:cfvo type="autoMin"/>
              <x14:cfvo type="autoMax"/>
              <x14:fillColor rgb="FF638EC6"/>
              <x14:borderColor rgb="FF638EC6"/>
              <x14:negativeFillColor indexed="2"/>
              <x14:negativeBorderColor indexed="2"/>
              <x14:axisColor indexed="64"/>
            </x14:dataBar>
          </x14:cfRule>
          <xm:sqref>AG2</xm:sqref>
        </x14:conditionalFormatting>
        <x14:conditionalFormatting xmlns:xm="http://schemas.microsoft.com/office/excel/2006/main">
          <x14:cfRule type="dataBar" priority="217" id="{0045004E-003E-4B53-992B-0064007600DC}">
            <x14:dataBar maxLength="100" minLength="0" border="1" axisPosition="automatic" direction="context" negativeBarBorderColorSameAsPositive="0">
              <x14:cfvo type="autoMin"/>
              <x14:cfvo type="autoMax"/>
              <x14:fillColor rgb="FF63C384"/>
              <x14:borderColor rgb="FF63C384"/>
              <x14:negativeFillColor indexed="2"/>
              <x14:negativeBorderColor indexed="2"/>
              <x14:axisColor indexed="64"/>
            </x14:dataBar>
          </x14:cfRule>
          <xm:sqref>AG2</xm:sqref>
        </x14:conditionalFormatting>
        <x14:conditionalFormatting xmlns:xm="http://schemas.microsoft.com/office/excel/2006/main">
          <x14:cfRule type="dataBar" priority="215" id="{00D200D6-0046-47D9-9B4B-0078008500BA}">
            <x14:dataBar maxLength="100" minLength="0" axisPosition="automatic" direction="context" gradient="0">
              <x14:cfvo type="autoMin"/>
              <x14:cfvo type="autoMax"/>
              <x14:fillColor rgb="FF63C384"/>
              <x14:negativeFillColor indexed="2"/>
              <x14:axisColor indexed="64"/>
            </x14:dataBar>
          </x14:cfRule>
          <xm:sqref>AF2</xm:sqref>
        </x14:conditionalFormatting>
        <x14:conditionalFormatting xmlns:xm="http://schemas.microsoft.com/office/excel/2006/main">
          <x14:cfRule type="dataBar" priority="213" id="{0026001C-007D-46AE-B615-001100C400C6}">
            <x14:dataBar maxLength="100" minLength="0" border="1" axisPosition="automatic" direction="context" negativeBarBorderColorSameAsPositive="0">
              <x14:cfvo type="autoMin"/>
              <x14:cfvo type="autoMax"/>
              <x14:fillColor rgb="FF63C384"/>
              <x14:borderColor rgb="FF63C384"/>
              <x14:negativeFillColor indexed="2"/>
              <x14:negativeBorderColor indexed="2"/>
              <x14:axisColor indexed="64"/>
            </x14:dataBar>
          </x14:cfRule>
          <xm:sqref>AC2</xm:sqref>
        </x14:conditionalFormatting>
        <x14:conditionalFormatting xmlns:xm="http://schemas.microsoft.com/office/excel/2006/main">
          <x14:cfRule type="dataBar" priority="211" id="{003D00F1-0035-4861-9DB4-0016009E0072}">
            <x14:dataBar maxLength="100" minLength="0" border="1" axisPosition="automatic" direction="context" negativeBarBorderColorSameAsPositive="0">
              <x14:cfvo type="autoMin"/>
              <x14:cfvo type="autoMax"/>
              <x14:fillColor rgb="FF638EC6"/>
              <x14:borderColor rgb="FF638EC6"/>
              <x14:negativeFillColor indexed="2"/>
              <x14:negativeBorderColor indexed="2"/>
              <x14:axisColor indexed="64"/>
            </x14:dataBar>
          </x14:cfRule>
          <xm:sqref>AE2</xm:sqref>
        </x14:conditionalFormatting>
        <x14:conditionalFormatting xmlns:xm="http://schemas.microsoft.com/office/excel/2006/main">
          <x14:cfRule type="cellIs" priority="179" operator="equal" id="{004E0044-004C-4A93-B87D-00FD005500AB}">
            <xm:f>3</xm:f>
            <x14:dxf>
              <font>
                <color rgb="FF006100"/>
              </font>
              <fill>
                <patternFill patternType="solid">
                  <fgColor rgb="FFC6EFCE"/>
                  <bgColor rgb="FFC6EFCE"/>
                </patternFill>
              </fill>
            </x14:dxf>
          </x14:cfRule>
          <xm:sqref>N2</xm:sqref>
        </x14:conditionalFormatting>
        <x14:conditionalFormatting xmlns:xm="http://schemas.microsoft.com/office/excel/2006/main">
          <x14:cfRule type="cellIs" priority="175" operator="equal" id="{00C9007D-002B-4403-B362-005500BC00D1}">
            <xm:f>-2</xm:f>
            <x14:dxf>
              <font>
                <b/>
                <color rgb="FF9C0006"/>
              </font>
            </x14:dxf>
          </x14:cfRule>
          <xm:sqref>W2:AJ2</xm:sqref>
        </x14:conditionalFormatting>
        <x14:conditionalFormatting xmlns:xm="http://schemas.microsoft.com/office/excel/2006/main">
          <x14:cfRule type="cellIs" priority="165" operator="equal" id="{007D00C4-00D5-430B-B5F7-00B9008E00F0}">
            <xm:f>-1</xm:f>
            <x14:dxf>
              <font>
                <b/>
                <color rgb="FF9C0006"/>
              </font>
            </x14:dxf>
          </x14:cfRule>
          <xm:sqref>W2:AJ2</xm:sqref>
        </x14:conditionalFormatting>
        <x14:conditionalFormatting xmlns:xm="http://schemas.microsoft.com/office/excel/2006/main">
          <x14:cfRule type="cellIs" priority="162" operator="equal" id="{00BB0013-00B6-4110-B4F8-00C500DA0074}">
            <xm:f>3</xm:f>
            <x14:dxf>
              <font>
                <color rgb="FF006100"/>
              </font>
              <fill>
                <patternFill patternType="solid">
                  <fgColor rgb="FFC6EFCE"/>
                  <bgColor rgb="FFC6EFCE"/>
                </patternFill>
              </fill>
            </x14:dxf>
          </x14:cfRule>
          <xm:sqref>P3:P4</xm:sqref>
        </x14:conditionalFormatting>
        <x14:conditionalFormatting xmlns:xm="http://schemas.microsoft.com/office/excel/2006/main">
          <x14:cfRule type="cellIs" priority="160" operator="equal" id="{002E00ED-00FF-475C-B486-00BA0010000B}">
            <xm:f>3</xm:f>
            <x14:dxf>
              <font>
                <color rgb="FF006100"/>
              </font>
              <fill>
                <patternFill patternType="solid">
                  <fgColor rgb="FFC6EFCE"/>
                  <bgColor rgb="FFC6EFCE"/>
                </patternFill>
              </fill>
            </x14:dxf>
          </x14:cfRule>
          <xm:sqref>P2:P4</xm:sqref>
        </x14:conditionalFormatting>
        <x14:conditionalFormatting xmlns:xm="http://schemas.microsoft.com/office/excel/2006/main">
          <x14:cfRule type="cellIs" priority="159" operator="equal" id="{005E0088-0055-4C6E-979E-00D8004200BB}">
            <xm:f>3</xm:f>
            <x14:dxf>
              <font>
                <color rgb="FF006100"/>
              </font>
              <fill>
                <patternFill patternType="solid">
                  <fgColor rgb="FFC6EFCE"/>
                  <bgColor rgb="FFC6EFCE"/>
                </patternFill>
              </fill>
            </x14:dxf>
          </x14:cfRule>
          <xm:sqref>L4</xm:sqref>
        </x14:conditionalFormatting>
        <x14:conditionalFormatting xmlns:xm="http://schemas.microsoft.com/office/excel/2006/main">
          <x14:cfRule type="cellIs" priority="158" operator="equal" id="{008A006C-00C0-4A16-A931-00FC004100E3}">
            <xm:f>3</xm:f>
            <x14:dxf>
              <font>
                <color rgb="FF006100"/>
              </font>
              <fill>
                <patternFill patternType="solid">
                  <fgColor rgb="FFC6EFCE"/>
                  <bgColor rgb="FFC6EFCE"/>
                </patternFill>
              </fill>
            </x14:dxf>
          </x14:cfRule>
          <xm:sqref>P3:P4</xm:sqref>
        </x14:conditionalFormatting>
        <x14:conditionalFormatting xmlns:xm="http://schemas.microsoft.com/office/excel/2006/main">
          <x14:cfRule type="cellIs" priority="157" operator="equal" id="{00F20066-0073-48E7-8B84-00600031009A}">
            <xm:f>3</xm:f>
            <x14:dxf>
              <font>
                <color rgb="FF006100"/>
              </font>
              <fill>
                <patternFill patternType="solid">
                  <fgColor rgb="FFC6EFCE"/>
                  <bgColor rgb="FFC6EFCE"/>
                </patternFill>
              </fill>
            </x14:dxf>
          </x14:cfRule>
          <xm:sqref>L2:L4</xm:sqref>
        </x14:conditionalFormatting>
        <x14:conditionalFormatting xmlns:xm="http://schemas.microsoft.com/office/excel/2006/main">
          <x14:cfRule type="cellIs" priority="148" operator="equal" id="{00DB000E-007E-421F-94E0-009100200083}">
            <xm:f>3</xm:f>
            <x14:dxf>
              <font>
                <color rgb="FF006100"/>
              </font>
              <fill>
                <patternFill patternType="solid">
                  <fgColor rgb="FFC6EFCE"/>
                  <bgColor rgb="FFC6EFCE"/>
                </patternFill>
              </fill>
            </x14:dxf>
          </x14:cfRule>
          <xm:sqref>H2:H4</xm:sqref>
        </x14:conditionalFormatting>
        <x14:conditionalFormatting xmlns:xm="http://schemas.microsoft.com/office/excel/2006/main">
          <x14:cfRule type="cellIs" priority="145" operator="equal" id="{001F008D-0021-413C-9ABB-009900E600C1}">
            <xm:f>3</xm:f>
            <x14:dxf>
              <font>
                <color rgb="FF006100"/>
              </font>
              <fill>
                <patternFill patternType="solid">
                  <fgColor rgb="FFC6EFCE"/>
                  <bgColor rgb="FFC6EFCE"/>
                </patternFill>
              </fill>
            </x14:dxf>
          </x14:cfRule>
          <xm:sqref>L4</xm:sqref>
        </x14:conditionalFormatting>
        <x14:conditionalFormatting xmlns:xm="http://schemas.microsoft.com/office/excel/2006/main">
          <x14:cfRule type="cellIs" priority="127" operator="equal" id="{00E30003-007A-4C49-B2B3-000E00890062}">
            <xm:f>3</xm:f>
            <x14:dxf>
              <font>
                <color rgb="FF006100"/>
              </font>
              <fill>
                <patternFill patternType="solid">
                  <fgColor rgb="FFC6EFCE"/>
                  <bgColor rgb="FFC6EFCE"/>
                </patternFill>
              </fill>
            </x14:dxf>
          </x14:cfRule>
          <xm:sqref>L2</xm:sqref>
        </x14:conditionalFormatting>
        <x14:conditionalFormatting xmlns:xm="http://schemas.microsoft.com/office/excel/2006/main">
          <x14:cfRule type="cellIs" priority="124" operator="equal" id="{005A0084-00F4-43D6-9CF3-008E006300AB}">
            <xm:f>3</xm:f>
            <x14:dxf>
              <font>
                <color rgb="FF006100"/>
              </font>
              <fill>
                <patternFill patternType="solid">
                  <fgColor rgb="FFC6EFCE"/>
                  <bgColor rgb="FFC6EFCE"/>
                </patternFill>
              </fill>
            </x14:dxf>
          </x14:cfRule>
          <xm:sqref>J2:J4</xm:sqref>
        </x14:conditionalFormatting>
        <x14:conditionalFormatting xmlns:xm="http://schemas.microsoft.com/office/excel/2006/main">
          <x14:cfRule type="cellIs" priority="122" operator="equal" id="{0055000F-0048-4594-9FA0-003A00160014}">
            <xm:f>3</xm:f>
            <x14:dxf>
              <font>
                <color rgb="FF006100"/>
              </font>
              <fill>
                <patternFill patternType="solid">
                  <fgColor rgb="FFC6EFCE"/>
                  <bgColor rgb="FFC6EFCE"/>
                </patternFill>
              </fill>
            </x14:dxf>
          </x14:cfRule>
          <xm:sqref>N3:N4</xm:sqref>
        </x14:conditionalFormatting>
        <x14:conditionalFormatting xmlns:xm="http://schemas.microsoft.com/office/excel/2006/main">
          <x14:cfRule type="cellIs" priority="120" operator="equal" id="{002C008A-0011-4FCA-8360-008400A8002E}">
            <xm:f>3</xm:f>
            <x14:dxf>
              <font>
                <color rgb="FF006100"/>
              </font>
              <fill>
                <patternFill patternType="solid">
                  <fgColor rgb="FFC6EFCE"/>
                  <bgColor rgb="FFC6EFCE"/>
                </patternFill>
              </fill>
            </x14:dxf>
          </x14:cfRule>
          <xm:sqref>F2:F4 F32:F34</xm:sqref>
        </x14:conditionalFormatting>
        <x14:conditionalFormatting xmlns:xm="http://schemas.microsoft.com/office/excel/2006/main">
          <x14:cfRule type="cellIs" priority="118" operator="equal" id="{00BD00C7-00A9-4D12-8C20-00A50098009A}">
            <xm:f>3</xm:f>
            <x14:dxf>
              <font>
                <color rgb="FF006100"/>
              </font>
              <fill>
                <patternFill patternType="solid">
                  <fgColor rgb="FFC6EFCE"/>
                  <bgColor rgb="FFC6EFCE"/>
                </patternFill>
              </fill>
            </x14:dxf>
          </x14:cfRule>
          <xm:sqref>P2</xm:sqref>
        </x14:conditionalFormatting>
        <x14:conditionalFormatting xmlns:xm="http://schemas.microsoft.com/office/excel/2006/main">
          <x14:cfRule type="cellIs" priority="114" operator="equal" id="{005D003D-00D3-4D49-99A7-004F0055000C}">
            <xm:f>3</xm:f>
            <x14:dxf>
              <font>
                <color rgb="FF006100"/>
              </font>
              <fill>
                <patternFill patternType="solid">
                  <fgColor rgb="FFC6EFCE"/>
                  <bgColor rgb="FFC6EFCE"/>
                </patternFill>
              </fill>
            </x14:dxf>
          </x14:cfRule>
          <xm:sqref>H2</xm:sqref>
        </x14:conditionalFormatting>
        <x14:conditionalFormatting xmlns:xm="http://schemas.microsoft.com/office/excel/2006/main">
          <x14:cfRule type="cellIs" priority="104" operator="equal" id="{00ED00D3-00A0-44BF-A2E6-0091007700E9}">
            <xm:f>3</xm:f>
            <x14:dxf>
              <font>
                <color rgb="FF9C5700"/>
              </font>
              <fill>
                <patternFill patternType="solid">
                  <fgColor rgb="FFFFEB9C"/>
                  <bgColor rgb="FFFFEB9C"/>
                </patternFill>
              </fill>
            </x14:dxf>
          </x14:cfRule>
          <xm:sqref>W2:X2 Y2:Z2</xm:sqref>
        </x14:conditionalFormatting>
        <x14:conditionalFormatting xmlns:xm="http://schemas.microsoft.com/office/excel/2006/main">
          <x14:cfRule type="cellIs" priority="84" operator="greaterThan" id="{0004003F-00E2-4669-BD8E-005800580049}">
            <xm:f>48</xm:f>
            <x14:dxf>
              <font>
                <color rgb="FF006100"/>
              </font>
              <fill>
                <patternFill patternType="solid">
                  <fgColor rgb="FFC6EFCE"/>
                  <bgColor rgb="FFC6EFCE"/>
                </patternFill>
              </fill>
            </x14:dxf>
          </x14:cfRule>
          <xm:sqref>AO3:AO4 AO27</xm:sqref>
        </x14:conditionalFormatting>
        <x14:conditionalFormatting xmlns:xm="http://schemas.microsoft.com/office/excel/2006/main">
          <x14:cfRule type="cellIs" priority="79" operator="greaterThan" id="{009A0049-00AE-498E-9712-00E700E5007A}">
            <xm:f>48</xm:f>
            <x14:dxf>
              <font>
                <color rgb="FF9C0006"/>
              </font>
              <fill>
                <patternFill patternType="solid">
                  <fgColor rgb="FFFFC7CE"/>
                  <bgColor rgb="FFFFC7CE"/>
                </patternFill>
              </fill>
            </x14:dxf>
          </x14:cfRule>
          <xm:sqref>AO3:AO4 AO27</xm:sqref>
        </x14:conditionalFormatting>
        <x14:conditionalFormatting xmlns:xm="http://schemas.microsoft.com/office/excel/2006/main">
          <x14:cfRule type="cellIs" priority="78" operator="greaterThan" id="{005500AA-00BA-4C6B-8D19-007D00980003}">
            <xm:f>48</xm:f>
            <x14:dxf>
              <font>
                <color rgb="FF9C0006"/>
              </font>
              <fill>
                <patternFill patternType="solid">
                  <fgColor rgb="FFFFC7CE"/>
                  <bgColor rgb="FFFFC7CE"/>
                </patternFill>
              </fill>
            </x14:dxf>
          </x14:cfRule>
          <xm:sqref>AO2</xm:sqref>
        </x14:conditionalFormatting>
        <x14:conditionalFormatting xmlns:xm="http://schemas.microsoft.com/office/excel/2006/main">
          <x14:cfRule type="cellIs" priority="77" operator="greaterThan" id="{002500DE-00A6-44DC-B375-00D3003B0031}">
            <xm:f>48</xm:f>
            <x14:dxf>
              <font>
                <color rgb="FF9C0006"/>
              </font>
              <fill>
                <patternFill patternType="solid">
                  <fgColor rgb="FFFFC7CE"/>
                  <bgColor rgb="FFFFC7CE"/>
                </patternFill>
              </fill>
            </x14:dxf>
          </x14:cfRule>
          <xm:sqref>AO2</xm:sqref>
        </x14:conditionalFormatting>
        <x14:conditionalFormatting xmlns:xm="http://schemas.microsoft.com/office/excel/2006/main">
          <x14:cfRule type="cellIs" priority="76" operator="greaterThan" id="{0092006C-0077-4318-99CD-0038003600FE}">
            <xm:f>0</xm:f>
            <x14:dxf>
              <font>
                <color rgb="FF006100"/>
              </font>
              <fill>
                <patternFill patternType="solid">
                  <fgColor rgb="FFC6EFCE"/>
                  <bgColor rgb="FFC6EFCE"/>
                </patternFill>
              </fill>
            </x14:dxf>
          </x14:cfRule>
          <xm:sqref>U3:U4</xm:sqref>
        </x14:conditionalFormatting>
        <x14:conditionalFormatting xmlns:xm="http://schemas.microsoft.com/office/excel/2006/main">
          <x14:cfRule type="cellIs" priority="66" operator="equal" id="{00050085-0067-4C02-87D3-001E0053005C}">
            <xm:f>3</xm:f>
            <x14:dxf>
              <font>
                <color rgb="FF006100"/>
              </font>
              <fill>
                <patternFill patternType="solid">
                  <fgColor rgb="FFC6EFCE"/>
                  <bgColor rgb="FFC6EFCE"/>
                </patternFill>
              </fill>
            </x14:dxf>
          </x14:cfRule>
          <xm:sqref>F27 N27 J27 H27 L27 P27 F37:F1048576</xm:sqref>
        </x14:conditionalFormatting>
        <x14:conditionalFormatting xmlns:xm="http://schemas.microsoft.com/office/excel/2006/main">
          <x14:cfRule type="cellIs" priority="57" operator="equal" id="{00EE00BF-00FC-4ABD-9119-0052000200FF}">
            <xm:f>3</xm:f>
            <x14:dxf>
              <font>
                <color rgb="FF9C0006"/>
              </font>
              <fill>
                <patternFill patternType="solid">
                  <fgColor rgb="FFFFC7CE"/>
                  <bgColor rgb="FFFFC7CE"/>
                </patternFill>
              </fill>
            </x14:dxf>
          </x14:cfRule>
          <xm:sqref>Q2:Q4 Q27</xm:sqref>
        </x14:conditionalFormatting>
        <x14:conditionalFormatting xmlns:xm="http://schemas.microsoft.com/office/excel/2006/main">
          <x14:cfRule type="cellIs" priority="52" operator="equal" id="{00370038-00BD-4439-910A-00DF00920037}">
            <xm:f>3</xm:f>
            <x14:dxf>
              <font>
                <color rgb="FF006100"/>
              </font>
              <fill>
                <patternFill patternType="solid">
                  <fgColor rgb="FFC6EFCE"/>
                  <bgColor rgb="FFC6EFCE"/>
                </patternFill>
              </fill>
            </x14:dxf>
          </x14:cfRule>
          <xm:sqref>P5:P26</xm:sqref>
        </x14:conditionalFormatting>
        <x14:conditionalFormatting xmlns:xm="http://schemas.microsoft.com/office/excel/2006/main">
          <x14:cfRule type="cellIs" priority="51" operator="equal" id="{0044009D-000B-41E8-B875-009F007000F3}">
            <xm:f>3</xm:f>
            <x14:dxf>
              <font>
                <color rgb="FF006100"/>
              </font>
              <fill>
                <patternFill patternType="solid">
                  <fgColor rgb="FFC6EFCE"/>
                  <bgColor rgb="FFC6EFCE"/>
                </patternFill>
              </fill>
            </x14:dxf>
          </x14:cfRule>
          <xm:sqref>P5:P26</xm:sqref>
        </x14:conditionalFormatting>
        <x14:conditionalFormatting xmlns:xm="http://schemas.microsoft.com/office/excel/2006/main">
          <x14:cfRule type="cellIs" priority="50" operator="equal" id="{00210066-00B4-4122-85E3-002F00BB005F}">
            <xm:f>3</xm:f>
            <x14:dxf>
              <font>
                <color rgb="FF006100"/>
              </font>
              <fill>
                <patternFill patternType="solid">
                  <fgColor rgb="FFC6EFCE"/>
                  <bgColor rgb="FFC6EFCE"/>
                </patternFill>
              </fill>
            </x14:dxf>
          </x14:cfRule>
          <xm:sqref>L6 L8 L10 L12 L14 L16 L18 L20 L22 L24 L26</xm:sqref>
        </x14:conditionalFormatting>
        <x14:conditionalFormatting xmlns:xm="http://schemas.microsoft.com/office/excel/2006/main">
          <x14:cfRule type="cellIs" priority="49" operator="equal" id="{00EC0062-004B-45B4-9BFB-008B00B800B6}">
            <xm:f>3</xm:f>
            <x14:dxf>
              <font>
                <color rgb="FF006100"/>
              </font>
              <fill>
                <patternFill patternType="solid">
                  <fgColor rgb="FFC6EFCE"/>
                  <bgColor rgb="FFC6EFCE"/>
                </patternFill>
              </fill>
            </x14:dxf>
          </x14:cfRule>
          <xm:sqref>P5:P26</xm:sqref>
        </x14:conditionalFormatting>
        <x14:conditionalFormatting xmlns:xm="http://schemas.microsoft.com/office/excel/2006/main">
          <x14:cfRule type="cellIs" priority="48" operator="equal" id="{00F1004E-0038-48FE-B2B3-00FF004100DD}">
            <xm:f>3</xm:f>
            <x14:dxf>
              <font>
                <color rgb="FF006100"/>
              </font>
              <fill>
                <patternFill patternType="solid">
                  <fgColor rgb="FFC6EFCE"/>
                  <bgColor rgb="FFC6EFCE"/>
                </patternFill>
              </fill>
            </x14:dxf>
          </x14:cfRule>
          <xm:sqref>L5:L26</xm:sqref>
        </x14:conditionalFormatting>
        <x14:conditionalFormatting xmlns:xm="http://schemas.microsoft.com/office/excel/2006/main">
          <x14:cfRule type="cellIs" priority="47" operator="equal" id="{005800D5-0099-4AF9-9B5F-00FC00ED00A8}">
            <xm:f>3</xm:f>
            <x14:dxf>
              <font>
                <color rgb="FF006100"/>
              </font>
              <fill>
                <patternFill patternType="solid">
                  <fgColor rgb="FFC6EFCE"/>
                  <bgColor rgb="FFC6EFCE"/>
                </patternFill>
              </fill>
            </x14:dxf>
          </x14:cfRule>
          <xm:sqref>H5:H26</xm:sqref>
        </x14:conditionalFormatting>
        <x14:conditionalFormatting xmlns:xm="http://schemas.microsoft.com/office/excel/2006/main">
          <x14:cfRule type="cellIs" priority="46" operator="equal" id="{006E0097-001F-4CB8-976C-00B900040054}">
            <xm:f>3</xm:f>
            <x14:dxf>
              <font>
                <color rgb="FF006100"/>
              </font>
              <fill>
                <patternFill patternType="solid">
                  <fgColor rgb="FFC6EFCE"/>
                  <bgColor rgb="FFC6EFCE"/>
                </patternFill>
              </fill>
            </x14:dxf>
          </x14:cfRule>
          <xm:sqref>L6 L8 L10 L12 L14 L16 L18 L20 L22 L24 L26</xm:sqref>
        </x14:conditionalFormatting>
        <x14:conditionalFormatting xmlns:xm="http://schemas.microsoft.com/office/excel/2006/main">
          <x14:cfRule type="cellIs" priority="42" operator="equal" id="{004B0078-0044-4E6D-B67B-00E2002200D8}">
            <xm:f>3</xm:f>
            <x14:dxf>
              <font>
                <color rgb="FF006100"/>
              </font>
              <fill>
                <patternFill patternType="solid">
                  <fgColor rgb="FFC6EFCE"/>
                  <bgColor rgb="FFC6EFCE"/>
                </patternFill>
              </fill>
            </x14:dxf>
          </x14:cfRule>
          <xm:sqref>J5:J26</xm:sqref>
        </x14:conditionalFormatting>
        <x14:conditionalFormatting xmlns:xm="http://schemas.microsoft.com/office/excel/2006/main">
          <x14:cfRule type="cellIs" priority="41" operator="equal" id="{00580074-00AF-4AB0-B139-006100780085}">
            <xm:f>3</xm:f>
            <x14:dxf>
              <font>
                <color rgb="FF006100"/>
              </font>
              <fill>
                <patternFill patternType="solid">
                  <fgColor rgb="FFC6EFCE"/>
                  <bgColor rgb="FFC6EFCE"/>
                </patternFill>
              </fill>
            </x14:dxf>
          </x14:cfRule>
          <xm:sqref>N5:N26</xm:sqref>
        </x14:conditionalFormatting>
        <x14:conditionalFormatting xmlns:xm="http://schemas.microsoft.com/office/excel/2006/main">
          <x14:cfRule type="cellIs" priority="40" operator="equal" id="{005D00EE-00BE-4D09-935C-00E90070009D}">
            <xm:f>3</xm:f>
            <x14:dxf>
              <font>
                <color rgb="FF006100"/>
              </font>
              <fill>
                <patternFill patternType="solid">
                  <fgColor rgb="FFC6EFCE"/>
                  <bgColor rgb="FFC6EFCE"/>
                </patternFill>
              </fill>
            </x14:dxf>
          </x14:cfRule>
          <xm:sqref>F5:F26</xm:sqref>
        </x14:conditionalFormatting>
        <x14:conditionalFormatting xmlns:xm="http://schemas.microsoft.com/office/excel/2006/main">
          <x14:cfRule type="cellIs" priority="35" operator="greaterThan" id="{009E00E8-006A-4BC6-A709-00D300A700C2}">
            <xm:f>48</xm:f>
            <x14:dxf>
              <font>
                <color rgb="FF006100"/>
              </font>
              <fill>
                <patternFill patternType="solid">
                  <fgColor rgb="FFC6EFCE"/>
                  <bgColor rgb="FFC6EFCE"/>
                </patternFill>
              </fill>
            </x14:dxf>
          </x14:cfRule>
          <xm:sqref>AO5:AO26</xm:sqref>
        </x14:conditionalFormatting>
        <x14:conditionalFormatting xmlns:xm="http://schemas.microsoft.com/office/excel/2006/main">
          <x14:cfRule type="cellIs" priority="34" operator="greaterThan" id="{00930045-00A3-400E-9E8A-002B00CA008C}">
            <xm:f>48</xm:f>
            <x14:dxf>
              <font>
                <color rgb="FF9C0006"/>
              </font>
              <fill>
                <patternFill patternType="solid">
                  <fgColor rgb="FFFFC7CE"/>
                  <bgColor rgb="FFFFC7CE"/>
                </patternFill>
              </fill>
            </x14:dxf>
          </x14:cfRule>
          <xm:sqref>AO5:AO26</xm:sqref>
        </x14:conditionalFormatting>
        <x14:conditionalFormatting xmlns:xm="http://schemas.microsoft.com/office/excel/2006/main">
          <x14:cfRule type="cellIs" priority="33" operator="greaterThan" id="{00F30024-008A-4E56-9F9F-001600A6001B}">
            <xm:f>0</xm:f>
            <x14:dxf>
              <font>
                <color rgb="FF006100"/>
              </font>
              <fill>
                <patternFill patternType="solid">
                  <fgColor rgb="FFC6EFCE"/>
                  <bgColor rgb="FFC6EFCE"/>
                </patternFill>
              </fill>
            </x14:dxf>
          </x14:cfRule>
          <xm:sqref>U5:U26</xm:sqref>
        </x14:conditionalFormatting>
        <x14:conditionalFormatting xmlns:xm="http://schemas.microsoft.com/office/excel/2006/main">
          <x14:cfRule type="cellIs" priority="29" operator="equal" id="{008D0060-0077-41CB-94B4-0089000D00FA}">
            <xm:f>3</xm:f>
            <x14:dxf>
              <font>
                <color rgb="FF9C0006"/>
              </font>
              <fill>
                <patternFill patternType="solid">
                  <fgColor rgb="FFFFC7CE"/>
                  <bgColor rgb="FFFFC7CE"/>
                </patternFill>
              </fill>
            </x14:dxf>
          </x14:cfRule>
          <xm:sqref>Q5:Q26</xm:sqref>
        </x14:conditionalFormatting>
        <x14:conditionalFormatting xmlns:xm="http://schemas.microsoft.com/office/excel/2006/main">
          <x14:cfRule type="cellIs" priority="26" operator="equal" id="{002A0083-00EF-449D-935E-00070033001E}">
            <xm:f>-2</xm:f>
            <x14:dxf>
              <font>
                <b/>
                <color rgb="FF9C0006"/>
              </font>
            </x14:dxf>
          </x14:cfRule>
          <xm:sqref>W31 X31 Y31 Z31 AA31 AB31 AC31 AD31 AE31 AF31 AG31 AH31 AI31 AJ31 W3 X3 Y3 Z3 AA3 AB3 AC3 AD3 AE3 AF3 AG3 AH3 AI3 AJ3 W4 X4 Y4 Z4 AA4 AB4 AC4 AD4 AE4 AF4 AG4 AH4 AI4 AJ4 W5 X5 Y5 Z5 AA5 AB5 AC5 AD5 AE5 AF5 AG5 AH5 AI5 AJ5 W6 X6 Y6 Z6 AA6 AB6 AC6 AD6 AE6 AF6 AG6 AH6 AI6 AJ6 W7 X7 Y7 Z7 AA7 AB7 AC7 AD7 AE7 AF7 AG7 AH7 AI7 AJ7 W8 X8 Y8 Z8 AA8 AB8 AC8 AD8 AE8 AF8 AG8 AH8 AI8 AJ8 W9 X9 Y9 Z9 AA9 AB9 AC9 AD9 AE9 AF9 AG9 AH9 AI9 AJ9 W10 X10 Y10 Z10 AA10 AB10 AC10 AD10 AE10 AF10 AG10 AH10 AI10 AJ10 W11 X11 Y11 Z11 AA11 AB11 AC11 AD11 AE11 AF11 AG11 AH11 AI11 AJ11 W12 X12 Y12 Z12 AA12 AB12 AC12 AD12 AE12 AF12 AG12 AH12 AI12 AJ12 W13 X13 Y13 Z13 AA13 AB13 AC13 AD13 AE13 AF13 AG13 AH13 AI13 AJ13 W14 X14 Y14 Z14 AA14 AB14 AC14 AD14 AE14 AF14 AG14 AH14 AI14 AJ14 W15 X15 Y15 Z15 AA15 AB15 AC15 AD15 AE15 AF15 AG15 AH15 AI15 AJ15 W16 X16 Y16 Z16 AA16 AB16 AC16 AD16 AE16 AF16 AG16 AH16 AI16 AJ16 W17 X17 Y17 Z17 AA17 AB17 AC17 AD17 AE17 AF17 AG17 AH17 AI17 AJ17 W18 X18 Y18 Z18 AA18 AB18 AC18 AD18 AE18 AF18 AG18 AH18 AI18 AJ18 W19 X19 Y19 Z19 AA19 AB19 AC19 AD19 AE19 AF19 AG19 AH19 AI19 AJ19 W20 X20 Y20 Z20 AA20 AB20 AC20 AD20 AE20 AF20 AG20 AH20 AI20 AJ20 W21 X21 Y21 Z21 AA21 AB21 AC21 AD21 AE21 AF21 AG21 AH21 AI21 AJ21 W22 X22 Y22 Z22 AA22 AB22 AC22 AD22 AE22 AF22 AG22 AH22 AI22 AJ22 W23 X23 Y23 Z23 AA23 AB23 AC23 AD23 AE23 AF23 AG23 AH23 AI23 AJ23 W24 X24 Y24 Z24 AA24 AB24 AC24 AD24 AE24 AF24 AG24 AH24 AI24 AJ24 W25 X25 Y25 Z25 AA25 AB25 AC25 AD25 AE25 AF25 AG25 AH25 AI25 AJ25 W26 X26 Y26 Z26 AA26 AB26 AC26 AD26 AE26 AF26 AG26 AH26 AI26 AJ26 W27 X27 Y27 Z27 AA27 AB27 AC27 AD27 AE27 AF27 AG27 AH27 AI27 AJ27 W28 X28 Y28 Z28 AA28 AB28 AC28 AD28 AE28 AF28 AG28 AH28 AI28 AJ28 W29 X29 Y29 Z29 AA29 AB29 AC29 AD29 AE29 AF29 AG29 AH29 AI29 AJ29 W30 X30 Y30 Z30 AA30 AB30 AC30 AD30 AE30 AF30 AG30 AH30 AI30 AJ30</xm:sqref>
        </x14:conditionalFormatting>
        <x14:conditionalFormatting xmlns:xm="http://schemas.microsoft.com/office/excel/2006/main">
          <x14:cfRule type="cellIs" priority="25" operator="equal" id="{006D005C-0069-4351-A6FC-002400AE00BA}">
            <xm:f>-1</xm:f>
            <x14:dxf>
              <font>
                <b/>
                <color rgb="FF9C0006"/>
              </font>
            </x14:dxf>
          </x14:cfRule>
          <xm:sqref>W31 X31 Y31 Z31 AA31 AB31 AC31 AD31 AE31 AF31 AG31 AH31 AI31 AJ31 W3 X3 Y3 Z3 AA3 AB3 AC3 AD3 AE3 AF3 AG3 AH3 AI3 AJ3 W4 X4 Y4 Z4 AA4 AB4 AC4 AD4 AE4 AF4 AG4 AH4 AI4 AJ4 W5 X5 Y5 Z5 AA5 AB5 AC5 AD5 AE5 AF5 AG5 AH5 AI5 AJ5 W6 X6 Y6 Z6 AA6 AB6 AC6 AD6 AE6 AF6 AG6 AH6 AI6 AJ6 W7 X7 Y7 Z7 AA7 AB7 AC7 AD7 AE7 AF7 AG7 AH7 AI7 AJ7 W8 X8 Y8 Z8 AA8 AB8 AC8 AD8 AE8 AF8 AG8 AH8 AI8 AJ8 W9 X9 Y9 Z9 AA9 AB9 AC9 AD9 AE9 AF9 AG9 AH9 AI9 AJ9 W10 X10 Y10 Z10 AA10 AB10 AC10 AD10 AE10 AF10 AG10 AH10 AI10 AJ10 W11 X11 Y11 Z11 AA11 AB11 AC11 AD11 AE11 AF11 AG11 AH11 AI11 AJ11 W12 X12 Y12 Z12 AA12 AB12 AC12 AD12 AE12 AF12 AG12 AH12 AI12 AJ12 W13 X13 Y13 Z13 AA13 AB13 AC13 AD13 AE13 AF13 AG13 AH13 AI13 AJ13 W14 X14 Y14 Z14 AA14 AB14 AC14 AD14 AE14 AF14 AG14 AH14 AI14 AJ14 W15 X15 Y15 Z15 AA15 AB15 AC15 AD15 AE15 AF15 AG15 AH15 AI15 AJ15 W16 X16 Y16 Z16 AA16 AB16 AC16 AD16 AE16 AF16 AG16 AH16 AI16 AJ16 W17 X17 Y17 Z17 AA17 AB17 AC17 AD17 AE17 AF17 AG17 AH17 AI17 AJ17 W18 X18 Y18 Z18 AA18 AB18 AC18 AD18 AE18 AF18 AG18 AH18 AI18 AJ18 W19 X19 Y19 Z19 AA19 AB19 AC19 AD19 AE19 AF19 AG19 AH19 AI19 AJ19 W20 X20 Y20 Z20 AA20 AB20 AC20 AD20 AE20 AF20 AG20 AH20 AI20 AJ20 W21 X21 Y21 Z21 AA21 AB21 AC21 AD21 AE21 AF21 AG21 AH21 AI21 AJ21 W22 X22 Y22 Z22 AA22 AB22 AC22 AD22 AE22 AF22 AG22 AH22 AI22 AJ22 W23 X23 Y23 Z23 AA23 AB23 AC23 AD23 AE23 AF23 AG23 AH23 AI23 AJ23 W24 X24 Y24 Z24 AA24 AB24 AC24 AD24 AE24 AF24 AG24 AH24 AI24 AJ24 W25 X25 Y25 Z25 AA25 AB25 AC25 AD25 AE25 AF25 AG25 AH25 AI25 AJ25 W26 X26 Y26 Z26 AA26 AB26 AC26 AD26 AE26 AF26 AG26 AH26 AI26 AJ26 W27 X27 Y27 Z27 AA27 AB27 AC27 AD27 AE27 AF27 AG27 AH27 AI27 AJ27 W28 X28 Y28 Z28 AA28 AB28 AC28 AD28 AE28 AF28 AG28 AH28 AI28 AJ28 W29 X29 Y29 Z29 AA29 AB29 AC29 AD29 AE29 AF29 AG29 AH29 AI29 AJ29 W30 X30 Y30 Z30 AA30 AB30 AC30 AD30 AE30 AF30 AG30 AH30 AI30 AJ30</xm:sqref>
        </x14:conditionalFormatting>
        <x14:conditionalFormatting xmlns:xm="http://schemas.microsoft.com/office/excel/2006/main">
          <x14:cfRule type="cellIs" priority="24" operator="equal" id="{00F70058-005C-45FD-B6AC-00380072000F}">
            <xm:f>3</xm:f>
            <x14:dxf>
              <font>
                <color rgb="FF006100"/>
              </font>
              <fill>
                <patternFill patternType="solid">
                  <fgColor rgb="FFC6EFCE"/>
                  <bgColor rgb="FFC6EFCE"/>
                </patternFill>
              </fill>
            </x14:dxf>
          </x14:cfRule>
          <xm:sqref>P28:P31</xm:sqref>
        </x14:conditionalFormatting>
        <x14:conditionalFormatting xmlns:xm="http://schemas.microsoft.com/office/excel/2006/main">
          <x14:cfRule type="cellIs" priority="23" operator="equal" id="{007600C1-005B-4158-B3FC-00FB00E10069}">
            <xm:f>3</xm:f>
            <x14:dxf>
              <font>
                <color rgb="FF006100"/>
              </font>
              <fill>
                <patternFill patternType="solid">
                  <fgColor rgb="FFC6EFCE"/>
                  <bgColor rgb="FFC6EFCE"/>
                </patternFill>
              </fill>
            </x14:dxf>
          </x14:cfRule>
          <xm:sqref>P28:P31</xm:sqref>
        </x14:conditionalFormatting>
        <x14:conditionalFormatting xmlns:xm="http://schemas.microsoft.com/office/excel/2006/main">
          <x14:cfRule type="cellIs" priority="22" operator="equal" id="{00720056-00DE-45B8-966C-005B00C8008F}">
            <xm:f>3</xm:f>
            <x14:dxf>
              <font>
                <color rgb="FF006100"/>
              </font>
              <fill>
                <patternFill patternType="solid">
                  <fgColor rgb="FFC6EFCE"/>
                  <bgColor rgb="FFC6EFCE"/>
                </patternFill>
              </fill>
            </x14:dxf>
          </x14:cfRule>
          <xm:sqref>L29 L31</xm:sqref>
        </x14:conditionalFormatting>
        <x14:conditionalFormatting xmlns:xm="http://schemas.microsoft.com/office/excel/2006/main">
          <x14:cfRule type="cellIs" priority="21" operator="equal" id="{00F3004A-0096-44E3-8699-003A007A008C}">
            <xm:f>3</xm:f>
            <x14:dxf>
              <font>
                <color rgb="FF006100"/>
              </font>
              <fill>
                <patternFill patternType="solid">
                  <fgColor rgb="FFC6EFCE"/>
                  <bgColor rgb="FFC6EFCE"/>
                </patternFill>
              </fill>
            </x14:dxf>
          </x14:cfRule>
          <xm:sqref>P28:P31</xm:sqref>
        </x14:conditionalFormatting>
        <x14:conditionalFormatting xmlns:xm="http://schemas.microsoft.com/office/excel/2006/main">
          <x14:cfRule type="cellIs" priority="20" operator="equal" id="{004900FD-00B1-40DF-B68C-005800830009}">
            <xm:f>3</xm:f>
            <x14:dxf>
              <font>
                <color rgb="FF006100"/>
              </font>
              <fill>
                <patternFill patternType="solid">
                  <fgColor rgb="FFC6EFCE"/>
                  <bgColor rgb="FFC6EFCE"/>
                </patternFill>
              </fill>
            </x14:dxf>
          </x14:cfRule>
          <xm:sqref>L28:L31</xm:sqref>
        </x14:conditionalFormatting>
        <x14:conditionalFormatting xmlns:xm="http://schemas.microsoft.com/office/excel/2006/main">
          <x14:cfRule type="cellIs" priority="19" operator="equal" id="{00E30061-003F-4454-81B5-007D00F80092}">
            <xm:f>3</xm:f>
            <x14:dxf>
              <font>
                <color rgb="FF006100"/>
              </font>
              <fill>
                <patternFill patternType="solid">
                  <fgColor rgb="FFC6EFCE"/>
                  <bgColor rgb="FFC6EFCE"/>
                </patternFill>
              </fill>
            </x14:dxf>
          </x14:cfRule>
          <xm:sqref>H28:H31</xm:sqref>
        </x14:conditionalFormatting>
        <x14:conditionalFormatting xmlns:xm="http://schemas.microsoft.com/office/excel/2006/main">
          <x14:cfRule type="cellIs" priority="18" operator="equal" id="{00260031-0066-439A-BEC8-000F00BC0007}">
            <xm:f>3</xm:f>
            <x14:dxf>
              <font>
                <color rgb="FF006100"/>
              </font>
              <fill>
                <patternFill patternType="solid">
                  <fgColor rgb="FFC6EFCE"/>
                  <bgColor rgb="FFC6EFCE"/>
                </patternFill>
              </fill>
            </x14:dxf>
          </x14:cfRule>
          <xm:sqref>L29 L31</xm:sqref>
        </x14:conditionalFormatting>
        <x14:conditionalFormatting xmlns:xm="http://schemas.microsoft.com/office/excel/2006/main">
          <x14:cfRule type="cellIs" priority="14" operator="equal" id="{000B00B7-004E-4E02-B665-0004006C00E0}">
            <xm:f>3</xm:f>
            <x14:dxf>
              <font>
                <color rgb="FF006100"/>
              </font>
              <fill>
                <patternFill patternType="solid">
                  <fgColor rgb="FFC6EFCE"/>
                  <bgColor rgb="FFC6EFCE"/>
                </patternFill>
              </fill>
            </x14:dxf>
          </x14:cfRule>
          <xm:sqref>J28:J31</xm:sqref>
        </x14:conditionalFormatting>
        <x14:conditionalFormatting xmlns:xm="http://schemas.microsoft.com/office/excel/2006/main">
          <x14:cfRule type="cellIs" priority="13" operator="equal" id="{005300FA-000F-47C0-A614-0011000F00D1}">
            <xm:f>3</xm:f>
            <x14:dxf>
              <font>
                <color rgb="FF006100"/>
              </font>
              <fill>
                <patternFill patternType="solid">
                  <fgColor rgb="FFC6EFCE"/>
                  <bgColor rgb="FFC6EFCE"/>
                </patternFill>
              </fill>
            </x14:dxf>
          </x14:cfRule>
          <xm:sqref>N28:N31</xm:sqref>
        </x14:conditionalFormatting>
        <x14:conditionalFormatting xmlns:xm="http://schemas.microsoft.com/office/excel/2006/main">
          <x14:cfRule type="cellIs" priority="12" operator="equal" id="{00BE003E-009F-4DB6-9967-003E00770007}">
            <xm:f>3</xm:f>
            <x14:dxf>
              <font>
                <color rgb="FF006100"/>
              </font>
              <fill>
                <patternFill patternType="solid">
                  <fgColor rgb="FFC6EFCE"/>
                  <bgColor rgb="FFC6EFCE"/>
                </patternFill>
              </fill>
            </x14:dxf>
          </x14:cfRule>
          <xm:sqref>F28:F31</xm:sqref>
        </x14:conditionalFormatting>
        <x14:conditionalFormatting xmlns:xm="http://schemas.microsoft.com/office/excel/2006/main">
          <x14:cfRule type="cellIs" priority="9" operator="equal" id="{0094001D-00AF-43B4-ADD5-007D004E005C}">
            <xm:f>3</xm:f>
            <x14:dxf>
              <font>
                <color rgb="FF9C5700"/>
              </font>
              <fill>
                <patternFill patternType="solid">
                  <fgColor rgb="FFFFEB9C"/>
                  <bgColor rgb="FFFFEB9C"/>
                </patternFill>
              </fill>
            </x14:dxf>
          </x14:cfRule>
          <xm:sqref>W31 X31 Y31 Z31 AA31 AB31 AC31 AD31 AE31 AF31 AG31 AH31 AI31 AJ31 W3 X3 Y3 Z3 AA3 AB3 AC3 AD3 AE3 AF3 AG3 AH3 AI3 AJ3 W4 X4 Y4 Z4 AA4 AB4 AC4 AD4 AE4 AF4 AG4 AH4 AI4 AJ4 W5 X5 Y5 Z5 AA5 AB5 AC5 AD5 AE5 AF5 AG5 AH5 AI5 AJ5 W6 X6 Y6 Z6 AA6 AB6 AC6 AD6 AE6 AF6 AG6 AH6 AI6 AJ6 W7 X7 Y7 Z7 AA7 AB7 AC7 AD7 AE7 AF7 AG7 AH7 AI7 AJ7 W8 X8 Y8 Z8 AA8 AB8 AC8 AD8 AE8 AF8 AG8 AH8 AI8 AJ8 W9 X9 Y9 Z9 AA9 AB9 AC9 AD9 AE9 AF9 AG9 AH9 AI9 AJ9 W10 X10 Y10 Z10 AA10 AB10 AC10 AD10 AE10 AF10 AG10 AH10 AI10 AJ10 W11 X11 Y11 Z11 AA11 AB11 AC11 AD11 AE11 AF11 AG11 AH11 AI11 AJ11 W12 X12 Y12 Z12 AA12 AB12 AC12 AD12 AE12 AF12 AG12 AH12 AI12 AJ12 W13 X13 Y13 Z13 AA13 AB13 AC13 AD13 AE13 AF13 AG13 AH13 AI13 AJ13 W14 X14 Y14 Z14 AA14 AB14 AC14 AD14 AE14 AF14 AG14 AH14 AI14 AJ14 W15 X15 Y15 Z15 AA15 AB15 AC15 AD15 AE15 AF15 AG15 AH15 AI15 AJ15 W16 X16 Y16 Z16 AA16 AB16 AC16 AD16 AE16 AF16 AG16 AH16 AI16 AJ16 W17 X17 Y17 Z17 AA17 AB17 AC17 AD17 AE17 AF17 AG17 AH17 AI17 AJ17 W18 X18 Y18 Z18 AA18 AB18 AC18 AD18 AE18 AF18 AG18 AH18 AI18 AJ18 W19 X19 Y19 Z19 AA19 AB19 AC19 AD19 AE19 AF19 AG19 AH19 AI19 AJ19 W20 X20 Y20 Z20 AA20 AB20 AC20 AD20 AE20 AF20 AG20 AH20 AI20 AJ20 W21 X21 Y21 Z21 AA21 AB21 AC21 AD21 AE21 AF21 AG21 AH21 AI21 AJ21 W22 X22 Y22 Z22 AA22 AB22 AC22 AD22 AE22 AF22 AG22 AH22 AI22 AJ22 W23 X23 Y23 Z23 AA23 AB23 AC23 AD23 AE23 AF23 AG23 AH23 AI23 AJ23 W24 X24 Y24 Z24 AA24 AB24 AC24 AD24 AE24 AF24 AG24 AH24 AI24 AJ24 W25 X25 Y25 Z25 AA25 AB25 AC25 AD25 AE25 AF25 AG25 AH25 AI25 AJ25 W26 X26 Y26 Z26 AA26 AB26 AC26 AD26 AE26 AF26 AG26 AH26 AI26 AJ26 W27 X27 Y27 Z27 AA27 AB27 AC27 AD27 AE27 AF27 AG27 AH27 AI27 AJ27 W28 X28 Y28 Z28 AA28 AB28 AC28 AD28 AE28 AF28 AG28 AH28 AI28 AJ28 W29 X29 Y29 Z29 AA29 AB29 AC29 AD29 AE29 AF29 AG29 AH29 AI29 AJ29 W30 X30 Y30 Z30 AA30 AB30 AC30 AD30 AE30 AF30 AG30 AH30 AI30 AJ30</xm:sqref>
        </x14:conditionalFormatting>
        <x14:conditionalFormatting xmlns:xm="http://schemas.microsoft.com/office/excel/2006/main">
          <x14:cfRule type="cellIs" priority="8" operator="greaterThan" id="{00410029-000F-4E6F-B1EB-00580021001B}">
            <xm:f>0</xm:f>
            <x14:dxf>
              <font>
                <color rgb="FF006100"/>
              </font>
              <fill>
                <patternFill patternType="solid">
                  <fgColor rgb="FFC6EFCE"/>
                  <bgColor rgb="FFC6EFCE"/>
                </patternFill>
              </fill>
            </x14:dxf>
          </x14:cfRule>
          <xm:sqref>W31 X31 Y31 Z31 AA31 AB31 AC31 AD31 AE31 AF31 AG31 AH31 AI31 AJ31 W3 X3 Y3 Z3 AA3 AB3 AC3 AD3 AE3 AF3 AG3 AH3 AI3 AJ3 W4 X4 Y4 Z4 AA4 AB4 AC4 AD4 AE4 AF4 AG4 AH4 AI4 AJ4 W5 X5 Y5 Z5 AA5 AB5 AC5 AD5 AE5 AF5 AG5 AH5 AI5 AJ5 W6 X6 Y6 Z6 AA6 AB6 AC6 AD6 AE6 AF6 AG6 AH6 AI6 AJ6 W7 X7 Y7 Z7 AA7 AB7 AC7 AD7 AE7 AF7 AG7 AH7 AI7 AJ7 W8 X8 Y8 Z8 AA8 AB8 AC8 AD8 AE8 AF8 AG8 AH8 AI8 AJ8 W9 X9 Y9 Z9 AA9 AB9 AC9 AD9 AE9 AF9 AG9 AH9 AI9 AJ9 W10 X10 Y10 Z10 AA10 AB10 AC10 AD10 AE10 AF10 AG10 AH10 AI10 AJ10 W11 X11 Y11 Z11 AA11 AB11 AC11 AD11 AE11 AF11 AG11 AH11 AI11 AJ11 W12 X12 Y12 Z12 AA12 AB12 AC12 AD12 AE12 AF12 AG12 AH12 AI12 AJ12 W13 X13 Y13 Z13 AA13 AB13 AC13 AD13 AE13 AF13 AG13 AH13 AI13 AJ13 W14 X14 Y14 Z14 AA14 AB14 AC14 AD14 AE14 AF14 AG14 AH14 AI14 AJ14 W15 X15 Y15 Z15 AA15 AB15 AC15 AD15 AE15 AF15 AG15 AH15 AI15 AJ15 W16 X16 Y16 Z16 AA16 AB16 AC16 AD16 AE16 AF16 AG16 AH16 AI16 AJ16 W17 X17 Y17 Z17 AA17 AB17 AC17 AD17 AE17 AF17 AG17 AH17 AI17 AJ17 W18 X18 Y18 Z18 AA18 AB18 AC18 AD18 AE18 AF18 AG18 AH18 AI18 AJ18 W19 X19 Y19 Z19 AA19 AB19 AC19 AD19 AE19 AF19 AG19 AH19 AI19 AJ19 W20 X20 Y20 Z20 AA20 AB20 AC20 AD20 AE20 AF20 AG20 AH20 AI20 AJ20 W21 X21 Y21 Z21 AA21 AB21 AC21 AD21 AE21 AF21 AG21 AH21 AI21 AJ21 W22 X22 Y22 Z22 AA22 AB22 AC22 AD22 AE22 AF22 AG22 AH22 AI22 AJ22 W23 X23 Y23 Z23 AA23 AB23 AC23 AD23 AE23 AF23 AG23 AH23 AI23 AJ23 W24 X24 Y24 Z24 AA24 AB24 AC24 AD24 AE24 AF24 AG24 AH24 AI24 AJ24 W25 X25 Y25 Z25 AA25 AB25 AC25 AD25 AE25 AF25 AG25 AH25 AI25 AJ25 W26 X26 Y26 Z26 AA26 AB26 AC26 AD26 AE26 AF26 AG26 AH26 AI26 AJ26 W27 X27 Y27 Z27 AA27 AB27 AC27 AD27 AE27 AF27 AG27 AH27 AI27 AJ27 W28 X28 Y28 Z28 AA28 AB28 AC28 AD28 AE28 AF28 AG28 AH28 AI28 AJ28 W29 X29 Y29 Z29 AA29 AB29 AC29 AD29 AE29 AF29 AG29 AH29 AI29 AJ29 W30 X30 Y30 Z30 AA30 AB30 AC30 AD30 AE30 AF30 AG30 AH30 AI30 AJ30</xm:sqref>
        </x14:conditionalFormatting>
        <x14:conditionalFormatting xmlns:xm="http://schemas.microsoft.com/office/excel/2006/main">
          <x14:cfRule type="cellIs" priority="7" operator="greaterThan" id="{00510032-00EC-4649-AE68-00F2003A001F}">
            <xm:f>48</xm:f>
            <x14:dxf>
              <font>
                <color rgb="FF006100"/>
              </font>
              <fill>
                <patternFill patternType="solid">
                  <fgColor rgb="FFC6EFCE"/>
                  <bgColor rgb="FFC6EFCE"/>
                </patternFill>
              </fill>
            </x14:dxf>
          </x14:cfRule>
          <xm:sqref>AO28:AO31</xm:sqref>
        </x14:conditionalFormatting>
        <x14:conditionalFormatting xmlns:xm="http://schemas.microsoft.com/office/excel/2006/main">
          <x14:cfRule type="cellIs" priority="6" operator="greaterThan" id="{006C00D8-00EB-4F10-BBA2-00AC00700063}">
            <xm:f>48</xm:f>
            <x14:dxf>
              <font>
                <color rgb="FF9C0006"/>
              </font>
              <fill>
                <patternFill patternType="solid">
                  <fgColor rgb="FFFFC7CE"/>
                  <bgColor rgb="FFFFC7CE"/>
                </patternFill>
              </fill>
            </x14:dxf>
          </x14:cfRule>
          <xm:sqref>AO28:AO31</xm:sqref>
        </x14:conditionalFormatting>
        <x14:conditionalFormatting xmlns:xm="http://schemas.microsoft.com/office/excel/2006/main">
          <x14:cfRule type="cellIs" priority="5" operator="greaterThan" id="{001F0081-007F-4904-85D4-006200550039}">
            <xm:f>0</xm:f>
            <x14:dxf>
              <font>
                <color rgb="FF006100"/>
              </font>
              <fill>
                <patternFill patternType="solid">
                  <fgColor rgb="FFC6EFCE"/>
                  <bgColor rgb="FFC6EFCE"/>
                </patternFill>
              </fill>
            </x14:dxf>
          </x14:cfRule>
          <xm:sqref>U28:U31</xm:sqref>
        </x14:conditionalFormatting>
        <x14:conditionalFormatting xmlns:xm="http://schemas.microsoft.com/office/excel/2006/main">
          <x14:cfRule type="cellIs" priority="1" operator="equal" id="{00080051-0066-4FE9-B66D-003D00DA00A0}">
            <xm:f>3</xm:f>
            <x14:dxf>
              <font>
                <color rgb="FF9C0006"/>
              </font>
              <fill>
                <patternFill patternType="solid">
                  <fgColor rgb="FFFFC7CE"/>
                  <bgColor rgb="FFFFC7CE"/>
                </patternFill>
              </fill>
            </x14:dxf>
          </x14:cfRule>
          <xm:sqref>Q28:Q31</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Лист1">
    <outlinePr applyStyles="0" summaryBelow="1" summaryRight="1" showOutlineSymbols="1"/>
    <pageSetUpPr autoPageBreaks="1" fitToPage="0"/>
  </sheetPr>
  <sheetViews>
    <sheetView zoomScale="100" workbookViewId="0">
      <pane xSplit="1" ySplit="2" topLeftCell="B3" activePane="bottomRight" state="frozen"/>
      <selection activeCell="A22" activeCellId="0" sqref="A22"/>
    </sheetView>
  </sheetViews>
  <sheetFormatPr defaultColWidth="9.109375" defaultRowHeight="12.75"/>
  <cols>
    <col customWidth="1" min="1" max="1" width="11.6640625"/>
    <col customWidth="1" min="2" max="2" width="3"/>
    <col customWidth="1" min="3" max="4" style="1" width="2.44140625"/>
    <col customWidth="1" min="5" max="38" width="2.44140625"/>
    <col customWidth="1" min="39" max="39" width="3.33203125"/>
    <col customWidth="1" min="40" max="40" width="3.5546875"/>
    <col customWidth="1" min="41" max="41" width="3"/>
    <col customWidth="1" min="42" max="42" width="2.88671875"/>
    <col customWidth="1" min="43" max="44" width="3.6640625"/>
    <col customWidth="1" min="45" max="45" width="4.6640625"/>
    <col customWidth="1" min="46" max="46" width="7.5546875"/>
    <col customWidth="1" hidden="1" min="47" max="47" width="3.109375"/>
    <col customWidth="1" hidden="1" min="48" max="62" width="3"/>
    <col customWidth="1" min="63" max="63" width="10.88671875"/>
    <col customWidth="1" hidden="1" min="64" max="64" width="26.33203125"/>
    <col customWidth="1" hidden="1" min="65" max="65" width="20.44140625"/>
    <col customWidth="1" hidden="1" min="66" max="66" width="3"/>
    <col customWidth="1" hidden="1" min="67" max="67" width="2.88671875"/>
    <col customWidth="1" hidden="1" min="68" max="68" width="2.6640625"/>
    <col customWidth="1" hidden="1" min="69" max="69" width="3.6640625"/>
    <col customWidth="1" hidden="1" min="70" max="70" width="4.44140625"/>
    <col customWidth="1" hidden="1" min="71" max="71" width="0"/>
    <col customWidth="1" min="210" max="210" width="18.33203125"/>
    <col customWidth="1" min="211" max="211" width="3.33203125"/>
    <col customWidth="1" min="212" max="212" width="3"/>
    <col customWidth="1" min="213" max="213" width="2.6640625"/>
    <col customWidth="1" min="214" max="235" width="3"/>
    <col customWidth="1" hidden="1" min="236" max="242" width="11.5546875"/>
    <col customWidth="1" min="243" max="244" width="3"/>
    <col customWidth="1" min="245" max="249" width="3.33203125"/>
    <col customWidth="1" min="250" max="250" width="5.33203125"/>
    <col customWidth="1" min="251" max="262" width="4.44140625"/>
    <col customWidth="1" min="263" max="266" width="3"/>
    <col customWidth="1" min="267" max="267" width="4.88671875"/>
    <col customWidth="1" min="268" max="268" width="3"/>
    <col customWidth="1" min="269" max="269" width="5.109375"/>
    <col customWidth="1" min="270" max="270" width="4.88671875"/>
    <col customWidth="1" min="271" max="272" width="7.5546875"/>
    <col customWidth="1" min="273" max="273" width="9.44140625"/>
    <col customWidth="1" min="274" max="274" width="20.88671875"/>
    <col customWidth="1" min="275" max="275" width="9.6640625"/>
    <col customWidth="1" min="466" max="466" width="18.33203125"/>
    <col customWidth="1" min="467" max="467" width="3.33203125"/>
    <col customWidth="1" min="468" max="468" width="3"/>
    <col customWidth="1" min="469" max="469" width="2.6640625"/>
    <col customWidth="1" min="470" max="491" width="3"/>
    <col customWidth="1" hidden="1" min="492" max="498" width="11.5546875"/>
    <col customWidth="1" min="499" max="500" width="3"/>
    <col customWidth="1" min="501" max="505" width="3.33203125"/>
    <col customWidth="1" min="506" max="506" width="5.33203125"/>
    <col customWidth="1" min="507" max="518" width="4.44140625"/>
    <col customWidth="1" min="519" max="522" width="3"/>
    <col customWidth="1" min="523" max="523" width="4.88671875"/>
    <col customWidth="1" min="524" max="524" width="3"/>
    <col customWidth="1" min="525" max="525" width="5.109375"/>
    <col customWidth="1" min="526" max="526" width="4.88671875"/>
    <col customWidth="1" min="527" max="528" width="7.5546875"/>
    <col customWidth="1" min="529" max="529" width="9.44140625"/>
    <col customWidth="1" min="530" max="530" width="20.88671875"/>
    <col customWidth="1" min="531" max="531" width="9.6640625"/>
    <col customWidth="1" min="722" max="722" width="18.33203125"/>
    <col customWidth="1" min="723" max="723" width="3.33203125"/>
    <col customWidth="1" min="724" max="724" width="3"/>
    <col customWidth="1" min="725" max="725" width="2.6640625"/>
    <col customWidth="1" min="726" max="747" width="3"/>
    <col customWidth="1" hidden="1" min="748" max="754" width="11.5546875"/>
    <col customWidth="1" min="755" max="756" width="3"/>
    <col customWidth="1" min="757" max="761" width="3.33203125"/>
    <col customWidth="1" min="762" max="762" width="5.33203125"/>
    <col customWidth="1" min="763" max="774" width="4.44140625"/>
    <col customWidth="1" min="775" max="778" width="3"/>
    <col customWidth="1" min="779" max="779" width="4.88671875"/>
    <col customWidth="1" min="780" max="780" width="3"/>
    <col customWidth="1" min="781" max="781" width="5.109375"/>
    <col customWidth="1" min="782" max="782" width="4.88671875"/>
    <col customWidth="1" min="783" max="784" width="7.5546875"/>
    <col customWidth="1" min="785" max="785" width="9.44140625"/>
    <col customWidth="1" min="786" max="786" width="20.88671875"/>
    <col customWidth="1" min="787" max="787" width="9.6640625"/>
    <col customWidth="1" min="978" max="978" width="18.33203125"/>
    <col customWidth="1" min="979" max="979" width="3.33203125"/>
    <col customWidth="1" min="980" max="980" width="3"/>
    <col customWidth="1" min="981" max="981" width="2.6640625"/>
    <col customWidth="1" min="982" max="1003" width="3"/>
    <col customWidth="1" hidden="1" min="1004" max="1010" width="11.5546875"/>
  </cols>
  <sheetData>
    <row r="1" ht="60.600000000000001" customHeight="1">
      <c r="A1" s="2" t="s">
        <v>77</v>
      </c>
      <c r="B1" s="3" t="s">
        <v>1</v>
      </c>
      <c r="C1" s="4">
        <v>45307</v>
      </c>
      <c r="D1" s="5">
        <v>45307</v>
      </c>
      <c r="E1" s="4">
        <v>45321</v>
      </c>
      <c r="F1" s="5">
        <v>45314</v>
      </c>
      <c r="G1" s="4">
        <v>45308</v>
      </c>
      <c r="H1" s="5">
        <v>45328</v>
      </c>
      <c r="I1" s="4">
        <v>45295</v>
      </c>
      <c r="J1" s="5">
        <v>45342</v>
      </c>
      <c r="K1" s="4">
        <v>45282</v>
      </c>
      <c r="L1" s="5">
        <v>45356</v>
      </c>
      <c r="M1" s="4">
        <v>45269</v>
      </c>
      <c r="N1" s="5">
        <v>45370</v>
      </c>
      <c r="O1" s="4">
        <v>45256</v>
      </c>
      <c r="P1" s="5">
        <v>45384</v>
      </c>
      <c r="Q1" s="4">
        <v>45243</v>
      </c>
      <c r="R1" s="5">
        <v>45398</v>
      </c>
      <c r="S1" s="4">
        <v>45230</v>
      </c>
      <c r="T1" s="5">
        <v>45412</v>
      </c>
      <c r="U1" s="4">
        <v>45217</v>
      </c>
      <c r="V1" s="5">
        <v>45426</v>
      </c>
      <c r="W1" s="6" t="s">
        <v>2</v>
      </c>
      <c r="X1" s="6" t="s">
        <v>3</v>
      </c>
      <c r="Y1" s="7" t="s">
        <v>4</v>
      </c>
      <c r="Z1" s="7" t="s">
        <v>5</v>
      </c>
      <c r="AA1" s="7" t="s">
        <v>6</v>
      </c>
      <c r="AB1" s="7" t="s">
        <v>7</v>
      </c>
      <c r="AC1" s="64" t="s">
        <v>8</v>
      </c>
      <c r="AD1" s="64" t="s">
        <v>9</v>
      </c>
      <c r="AE1" s="9" t="s">
        <v>10</v>
      </c>
      <c r="AF1" s="10" t="s">
        <v>11</v>
      </c>
      <c r="AG1" s="11" t="s">
        <v>12</v>
      </c>
      <c r="AH1" s="10" t="s">
        <v>13</v>
      </c>
      <c r="AI1" s="10" t="s">
        <v>14</v>
      </c>
      <c r="AJ1" s="10" t="s">
        <v>15</v>
      </c>
      <c r="AK1" s="12" t="s">
        <v>16</v>
      </c>
      <c r="AL1" s="13" t="s">
        <v>17</v>
      </c>
      <c r="AM1" s="14" t="s">
        <v>18</v>
      </c>
      <c r="AN1" s="15"/>
      <c r="AO1" s="16" t="s">
        <v>19</v>
      </c>
      <c r="AP1" s="17" t="s">
        <v>20</v>
      </c>
      <c r="AQ1" s="14" t="s">
        <v>21</v>
      </c>
      <c r="AR1" s="18" t="s">
        <v>22</v>
      </c>
      <c r="AS1" s="19">
        <f>108*4/3</f>
        <v>144</v>
      </c>
      <c r="AT1" s="20" t="s">
        <v>23</v>
      </c>
      <c r="AV1" t="s">
        <v>24</v>
      </c>
      <c r="AW1" t="s">
        <v>25</v>
      </c>
      <c r="AX1" t="s">
        <v>26</v>
      </c>
      <c r="AY1" t="s">
        <v>27</v>
      </c>
      <c r="AZ1" t="s">
        <v>28</v>
      </c>
      <c r="BA1" t="s">
        <v>29</v>
      </c>
      <c r="BB1" t="s">
        <v>30</v>
      </c>
      <c r="BC1" t="s">
        <v>31</v>
      </c>
      <c r="BD1" t="s">
        <v>32</v>
      </c>
      <c r="BE1" t="s">
        <v>33</v>
      </c>
      <c r="BF1" t="s">
        <v>34</v>
      </c>
      <c r="BG1" t="s">
        <v>35</v>
      </c>
      <c r="BH1" t="s">
        <v>36</v>
      </c>
      <c r="BI1" t="s">
        <v>23</v>
      </c>
      <c r="BK1" s="21" t="s">
        <v>37</v>
      </c>
      <c r="BL1" s="22" t="s">
        <v>38</v>
      </c>
      <c r="BM1" s="23" t="s">
        <v>39</v>
      </c>
      <c r="BT1" s="1"/>
    </row>
    <row r="2" ht="13.800000000000001">
      <c r="A2" s="25" t="s">
        <v>40</v>
      </c>
      <c r="B2" s="25"/>
      <c r="C2" s="65"/>
      <c r="D2" s="66"/>
      <c r="E2" s="65"/>
      <c r="F2" s="66"/>
      <c r="G2" s="65"/>
      <c r="H2" s="26"/>
      <c r="I2" s="65"/>
      <c r="J2" s="26"/>
      <c r="K2" s="65"/>
      <c r="L2" s="26"/>
      <c r="M2" s="65"/>
      <c r="N2" s="26"/>
      <c r="O2" s="65"/>
      <c r="P2" s="67"/>
      <c r="Q2" s="65"/>
      <c r="R2" s="67"/>
      <c r="S2" s="65"/>
      <c r="T2" s="27"/>
      <c r="U2" s="65"/>
      <c r="V2" s="26"/>
      <c r="W2" s="29"/>
      <c r="X2" s="29"/>
      <c r="Y2" s="30">
        <v>3</v>
      </c>
      <c r="Z2" s="30"/>
      <c r="AA2" s="30"/>
      <c r="AB2" s="30"/>
      <c r="AC2" s="30"/>
      <c r="AD2" s="30"/>
      <c r="AE2" s="30">
        <v>5</v>
      </c>
      <c r="AF2" s="30">
        <v>0</v>
      </c>
      <c r="AG2" s="30">
        <v>12</v>
      </c>
      <c r="AH2" s="30"/>
      <c r="AI2" s="30"/>
      <c r="AJ2" s="30"/>
      <c r="AK2" s="30"/>
      <c r="AL2" s="31"/>
      <c r="AM2" s="14">
        <f>SUM(E2:AE2)</f>
        <v>8</v>
      </c>
      <c r="AN2" s="32">
        <f t="shared" ref="AN2:AN9" si="26">SUM(AF2:AL2)</f>
        <v>12</v>
      </c>
      <c r="AO2" s="33"/>
      <c r="AP2" s="33">
        <v>5</v>
      </c>
      <c r="AQ2" s="14">
        <f>AS2-AR2</f>
        <v>96</v>
      </c>
      <c r="AR2" s="34">
        <f>AS2/3</f>
        <v>48</v>
      </c>
      <c r="AS2" s="19">
        <f>ROUND(IF(SUM(AM2*AS$1/AM$2,AP2)&gt;AS$1,AS$1,SUM(AM2*AS$1/AM$2,AP2)),0)</f>
        <v>144</v>
      </c>
      <c r="AT2" s="33" t="str">
        <f t="shared" ref="AT2:AT9" si="27">IF(AS2&lt;54*4/3,"неуд",IF(AS2&lt;81*4/3,"удовл",IF(AS2&lt;97*4/3,"хорошо","отлично")))</f>
        <v>отлично</v>
      </c>
      <c r="AU2">
        <f>SUM(AV2:BI2)</f>
        <v>45</v>
      </c>
      <c r="AV2">
        <v>3</v>
      </c>
      <c r="AW2">
        <v>3</v>
      </c>
      <c r="AX2">
        <v>3</v>
      </c>
      <c r="AY2">
        <v>3</v>
      </c>
      <c r="AZ2">
        <v>3</v>
      </c>
      <c r="BA2">
        <v>3</v>
      </c>
      <c r="BB2">
        <v>3</v>
      </c>
      <c r="BC2">
        <v>3</v>
      </c>
      <c r="BD2">
        <v>3</v>
      </c>
      <c r="BE2">
        <v>3</v>
      </c>
      <c r="BF2">
        <v>3</v>
      </c>
      <c r="BG2">
        <v>3</v>
      </c>
      <c r="BH2">
        <v>3</v>
      </c>
      <c r="BI2">
        <v>6</v>
      </c>
      <c r="BL2" s="35" t="s">
        <v>41</v>
      </c>
      <c r="BM2" s="35" t="s">
        <v>42</v>
      </c>
    </row>
    <row r="3" s="1" customFormat="1" ht="21" customHeight="1">
      <c r="A3" s="52" t="s">
        <v>78</v>
      </c>
      <c r="B3" s="25"/>
      <c r="C3" s="37"/>
      <c r="D3" s="68"/>
      <c r="E3" s="37"/>
      <c r="F3" s="68"/>
      <c r="G3" s="37"/>
      <c r="H3" s="68"/>
      <c r="I3" s="37"/>
      <c r="J3" s="68"/>
      <c r="K3" s="37"/>
      <c r="L3" s="68"/>
      <c r="M3" s="37"/>
      <c r="N3" s="68"/>
      <c r="O3" s="37"/>
      <c r="P3" s="68"/>
      <c r="Q3" s="37"/>
      <c r="R3" s="68"/>
      <c r="S3" s="37"/>
      <c r="T3" s="68"/>
      <c r="U3" s="37"/>
      <c r="V3" s="68"/>
      <c r="W3" s="40"/>
      <c r="X3" s="40"/>
      <c r="Y3" s="39">
        <f>Y$35</f>
        <v>0</v>
      </c>
      <c r="Z3" s="39">
        <f>Z$35</f>
        <v>0</v>
      </c>
      <c r="AA3" s="39">
        <f>AA$35</f>
        <v>0</v>
      </c>
      <c r="AB3" s="39">
        <f>AB$35</f>
        <v>0</v>
      </c>
      <c r="AC3" s="39">
        <f>AC$35</f>
        <v>0</v>
      </c>
      <c r="AD3" s="39">
        <f>AD$35</f>
        <v>0</v>
      </c>
      <c r="AE3" s="39">
        <f>AE$35</f>
        <v>0</v>
      </c>
      <c r="AF3" s="39">
        <f>AF$35</f>
        <v>0</v>
      </c>
      <c r="AG3" s="39">
        <f>AG$35</f>
        <v>0</v>
      </c>
      <c r="AH3" s="39">
        <f>AH$35</f>
        <v>0</v>
      </c>
      <c r="AI3" s="39">
        <f>AI$35</f>
        <v>0</v>
      </c>
      <c r="AJ3" s="39">
        <f>AJ$35</f>
        <v>0</v>
      </c>
      <c r="AK3" s="39">
        <f>AK$35</f>
        <v>0</v>
      </c>
      <c r="AL3" s="39">
        <f>AL$35</f>
        <v>0</v>
      </c>
      <c r="AM3" s="41">
        <f t="shared" ref="AM3:AM9" si="28">ROUNDUP(SUM(E3:AE3,AU3),0)</f>
        <v>0</v>
      </c>
      <c r="AN3" s="32">
        <f t="shared" si="26"/>
        <v>0</v>
      </c>
      <c r="AO3" s="42">
        <f>COUNTIF(C3:V3,"н")</f>
        <v>0</v>
      </c>
      <c r="AP3" s="42">
        <f t="shared" ref="AP3:AP9" si="29">IF(AO3&lt;6,ROUND(-1.6429*AO3+5.0714,0),-5)</f>
        <v>5</v>
      </c>
      <c r="AQ3" s="43">
        <f t="shared" ref="AQ3:AQ9" si="30">ROUND(IF(SUM(AM3*AQ$2/AM$2,AP3)&gt;AQ$2,AQ$2,SUM(AM3*AQ$2/AM$2,AP3)),0)</f>
        <v>5</v>
      </c>
      <c r="AR3" s="44">
        <f t="shared" ref="AR3:AR9" si="31">ROUND((AN3*AR$2/AN$2),0)</f>
        <v>0</v>
      </c>
      <c r="AS3" s="45">
        <f t="shared" ref="AS3:AS9" si="32">AQ3+AR3</f>
        <v>5</v>
      </c>
      <c r="AT3" s="69" t="str">
        <f t="shared" si="27"/>
        <v>неуд</v>
      </c>
      <c r="AU3" s="47"/>
      <c r="BN3" s="48" t="str">
        <f t="shared" ref="BN3:BN9" si="33">IF(AS3&lt;54*4/3,"2",IF(AS3&lt;81*4/3,"3",IF(AS3&lt;97*4/3,"4","5")))</f>
        <v>2</v>
      </c>
      <c r="BO3" s="49">
        <f t="shared" ref="BO3:BO9" si="34">COUNTIF(F3:Y3,"н")</f>
        <v>0</v>
      </c>
      <c r="BP3" s="49">
        <f t="shared" ref="BP3:BP9" si="35">BO3*2</f>
        <v>0</v>
      </c>
      <c r="BQ3" s="50">
        <f t="shared" ref="BQ3:BQ9" si="36">COUNTIF(F3:Y3,"н")/COUNTIF(E$1:O$1,"&lt;&gt;"&amp;"")*100</f>
        <v>0</v>
      </c>
      <c r="BR3" s="51" t="str">
        <f t="shared" ref="BR3:BR9" si="37">_xlfn.CONCAT(BP3,"/",BQ3)</f>
        <v>0/0</v>
      </c>
    </row>
    <row r="4" s="1" customFormat="1" ht="21" customHeight="1">
      <c r="A4" s="36" t="s">
        <v>79</v>
      </c>
      <c r="B4" s="25"/>
      <c r="C4" s="37"/>
      <c r="D4" s="38"/>
      <c r="E4" s="37"/>
      <c r="F4" s="38"/>
      <c r="G4" s="37"/>
      <c r="H4" s="38"/>
      <c r="I4" s="37"/>
      <c r="J4" s="38"/>
      <c r="K4" s="37"/>
      <c r="L4" s="68"/>
      <c r="M4" s="37"/>
      <c r="N4" s="39"/>
      <c r="O4" s="37"/>
      <c r="P4" s="39"/>
      <c r="Q4" s="37"/>
      <c r="R4" s="39"/>
      <c r="S4" s="37"/>
      <c r="T4" s="39"/>
      <c r="U4" s="37"/>
      <c r="V4" s="39"/>
      <c r="W4" s="38"/>
      <c r="X4" s="38"/>
      <c r="Y4" s="39">
        <f>Y$35</f>
        <v>0</v>
      </c>
      <c r="Z4" s="39">
        <f>Z$35</f>
        <v>0</v>
      </c>
      <c r="AA4" s="39">
        <f>AA$35</f>
        <v>0</v>
      </c>
      <c r="AB4" s="39">
        <f>AB$35</f>
        <v>0</v>
      </c>
      <c r="AC4" s="39">
        <f>AC$35</f>
        <v>0</v>
      </c>
      <c r="AD4" s="39">
        <f>AD$35</f>
        <v>0</v>
      </c>
      <c r="AE4" s="39">
        <f>AE$35</f>
        <v>0</v>
      </c>
      <c r="AF4" s="39">
        <f>AF$35</f>
        <v>0</v>
      </c>
      <c r="AG4" s="39">
        <f>AG$35</f>
        <v>0</v>
      </c>
      <c r="AH4" s="39">
        <f>AH$35</f>
        <v>0</v>
      </c>
      <c r="AI4" s="39">
        <f>AI$35</f>
        <v>0</v>
      </c>
      <c r="AJ4" s="39">
        <f>AJ$35</f>
        <v>0</v>
      </c>
      <c r="AK4" s="39">
        <f>AK$35</f>
        <v>0</v>
      </c>
      <c r="AL4" s="39">
        <f>AL$35</f>
        <v>0</v>
      </c>
      <c r="AM4" s="41">
        <f t="shared" si="28"/>
        <v>0</v>
      </c>
      <c r="AN4" s="32">
        <f t="shared" si="26"/>
        <v>0</v>
      </c>
      <c r="AO4" s="42">
        <f>COUNTIF(C4:V4,"н")</f>
        <v>0</v>
      </c>
      <c r="AP4" s="42">
        <f t="shared" si="29"/>
        <v>5</v>
      </c>
      <c r="AQ4" s="43">
        <f t="shared" si="30"/>
        <v>5</v>
      </c>
      <c r="AR4" s="44">
        <f t="shared" si="31"/>
        <v>0</v>
      </c>
      <c r="AS4" s="45">
        <f t="shared" si="32"/>
        <v>5</v>
      </c>
      <c r="AT4" s="69" t="str">
        <f t="shared" si="27"/>
        <v>неуд</v>
      </c>
      <c r="AU4" s="47"/>
      <c r="BN4" s="48" t="str">
        <f t="shared" si="33"/>
        <v>2</v>
      </c>
      <c r="BO4" s="49">
        <f t="shared" si="34"/>
        <v>0</v>
      </c>
      <c r="BP4" s="49">
        <f t="shared" si="35"/>
        <v>0</v>
      </c>
      <c r="BQ4" s="50">
        <f t="shared" si="36"/>
        <v>0</v>
      </c>
      <c r="BR4" s="51" t="str">
        <f t="shared" si="37"/>
        <v>0/0</v>
      </c>
    </row>
    <row r="5" s="1" customFormat="1" ht="21" customHeight="1">
      <c r="A5" s="57" t="s">
        <v>80</v>
      </c>
      <c r="B5" s="25"/>
      <c r="C5" s="37" t="s">
        <v>45</v>
      </c>
      <c r="D5" s="68"/>
      <c r="E5" s="37"/>
      <c r="F5" s="68"/>
      <c r="G5" s="37"/>
      <c r="H5" s="68"/>
      <c r="I5" s="37"/>
      <c r="J5" s="68"/>
      <c r="K5" s="37"/>
      <c r="L5" s="68"/>
      <c r="M5" s="37"/>
      <c r="N5" s="68"/>
      <c r="O5" s="37"/>
      <c r="P5" s="68"/>
      <c r="Q5" s="37"/>
      <c r="R5" s="68"/>
      <c r="S5" s="37"/>
      <c r="T5" s="68"/>
      <c r="U5" s="37"/>
      <c r="V5" s="68"/>
      <c r="W5" s="40"/>
      <c r="X5" s="40"/>
      <c r="Y5" s="39">
        <f>Y$35</f>
        <v>0</v>
      </c>
      <c r="Z5" s="39">
        <f>Z$35</f>
        <v>0</v>
      </c>
      <c r="AA5" s="39">
        <f>AA$35</f>
        <v>0</v>
      </c>
      <c r="AB5" s="39">
        <f>AB$35</f>
        <v>0</v>
      </c>
      <c r="AC5" s="39">
        <f>AC$35</f>
        <v>0</v>
      </c>
      <c r="AD5" s="39">
        <f>AD$35</f>
        <v>0</v>
      </c>
      <c r="AE5" s="39">
        <f>AE$35</f>
        <v>0</v>
      </c>
      <c r="AF5" s="39">
        <f>AF$35</f>
        <v>0</v>
      </c>
      <c r="AG5" s="39">
        <f>AG$35</f>
        <v>0</v>
      </c>
      <c r="AH5" s="39">
        <f>AH$35</f>
        <v>0</v>
      </c>
      <c r="AI5" s="39">
        <f>AI$35</f>
        <v>0</v>
      </c>
      <c r="AJ5" s="39">
        <f>AJ$35</f>
        <v>0</v>
      </c>
      <c r="AK5" s="39">
        <f>AK$35</f>
        <v>0</v>
      </c>
      <c r="AL5" s="39">
        <f>AL$35</f>
        <v>0</v>
      </c>
      <c r="AM5" s="41">
        <f t="shared" si="28"/>
        <v>0</v>
      </c>
      <c r="AN5" s="32">
        <f t="shared" si="26"/>
        <v>0</v>
      </c>
      <c r="AO5" s="42">
        <f>COUNTIF(C5:V5,"н")</f>
        <v>1</v>
      </c>
      <c r="AP5" s="42">
        <f t="shared" si="29"/>
        <v>3</v>
      </c>
      <c r="AQ5" s="43">
        <f t="shared" si="30"/>
        <v>3</v>
      </c>
      <c r="AR5" s="44">
        <f t="shared" si="31"/>
        <v>0</v>
      </c>
      <c r="AS5" s="45">
        <f t="shared" si="32"/>
        <v>3</v>
      </c>
      <c r="AT5" s="69" t="str">
        <f t="shared" si="27"/>
        <v>неуд</v>
      </c>
      <c r="AU5" s="47"/>
      <c r="BN5" s="48" t="str">
        <f t="shared" si="33"/>
        <v>2</v>
      </c>
      <c r="BO5" s="49">
        <f t="shared" si="34"/>
        <v>0</v>
      </c>
      <c r="BP5" s="49">
        <f t="shared" si="35"/>
        <v>0</v>
      </c>
      <c r="BQ5" s="50">
        <f t="shared" si="36"/>
        <v>0</v>
      </c>
      <c r="BR5" s="51" t="str">
        <f t="shared" si="37"/>
        <v>0/0</v>
      </c>
    </row>
    <row r="6" s="1" customFormat="1" ht="21" customHeight="1">
      <c r="A6" s="36" t="s">
        <v>81</v>
      </c>
      <c r="B6" s="25"/>
      <c r="C6" s="37"/>
      <c r="D6" s="38"/>
      <c r="E6" s="37"/>
      <c r="F6" s="38"/>
      <c r="G6" s="37"/>
      <c r="H6" s="38"/>
      <c r="I6" s="37"/>
      <c r="J6" s="38"/>
      <c r="K6" s="37"/>
      <c r="L6" s="68"/>
      <c r="M6" s="37"/>
      <c r="N6" s="39"/>
      <c r="O6" s="37"/>
      <c r="P6" s="39"/>
      <c r="Q6" s="37"/>
      <c r="R6" s="39"/>
      <c r="S6" s="37"/>
      <c r="T6" s="39"/>
      <c r="U6" s="37"/>
      <c r="V6" s="39"/>
      <c r="W6" s="38"/>
      <c r="X6" s="38"/>
      <c r="Y6" s="39">
        <f>Y$35</f>
        <v>0</v>
      </c>
      <c r="Z6" s="39">
        <f>Z$35</f>
        <v>0</v>
      </c>
      <c r="AA6" s="39">
        <f>AA$35</f>
        <v>0</v>
      </c>
      <c r="AB6" s="39">
        <f>AB$35</f>
        <v>0</v>
      </c>
      <c r="AC6" s="39">
        <f>AC$35</f>
        <v>0</v>
      </c>
      <c r="AD6" s="39">
        <f>AD$35</f>
        <v>0</v>
      </c>
      <c r="AE6" s="39">
        <f>AE$35</f>
        <v>0</v>
      </c>
      <c r="AF6" s="39">
        <f>AF$35</f>
        <v>0</v>
      </c>
      <c r="AG6" s="39">
        <f>AG$35</f>
        <v>0</v>
      </c>
      <c r="AH6" s="39">
        <f>AH$35</f>
        <v>0</v>
      </c>
      <c r="AI6" s="39">
        <f>AI$35</f>
        <v>0</v>
      </c>
      <c r="AJ6" s="39">
        <f>AJ$35</f>
        <v>0</v>
      </c>
      <c r="AK6" s="39">
        <f>AK$35</f>
        <v>0</v>
      </c>
      <c r="AL6" s="39">
        <f>AL$35</f>
        <v>0</v>
      </c>
      <c r="AM6" s="41">
        <f t="shared" si="28"/>
        <v>0</v>
      </c>
      <c r="AN6" s="32">
        <f t="shared" si="26"/>
        <v>0</v>
      </c>
      <c r="AO6" s="42">
        <f>COUNTIF(C6:V6,"н")</f>
        <v>0</v>
      </c>
      <c r="AP6" s="42">
        <f t="shared" si="29"/>
        <v>5</v>
      </c>
      <c r="AQ6" s="43">
        <f t="shared" si="30"/>
        <v>5</v>
      </c>
      <c r="AR6" s="44">
        <f t="shared" si="31"/>
        <v>0</v>
      </c>
      <c r="AS6" s="45">
        <f t="shared" si="32"/>
        <v>5</v>
      </c>
      <c r="AT6" s="69" t="str">
        <f t="shared" si="27"/>
        <v>неуд</v>
      </c>
      <c r="AU6" s="47"/>
      <c r="BN6" s="48" t="str">
        <f t="shared" si="33"/>
        <v>2</v>
      </c>
      <c r="BO6" s="49">
        <f t="shared" si="34"/>
        <v>0</v>
      </c>
      <c r="BP6" s="49">
        <f t="shared" si="35"/>
        <v>0</v>
      </c>
      <c r="BQ6" s="50">
        <f t="shared" si="36"/>
        <v>0</v>
      </c>
      <c r="BR6" s="51" t="str">
        <f t="shared" si="37"/>
        <v>0/0</v>
      </c>
    </row>
    <row r="7" s="1" customFormat="1" ht="21" customHeight="1">
      <c r="A7" s="52" t="s">
        <v>82</v>
      </c>
      <c r="B7" s="25"/>
      <c r="C7" s="37"/>
      <c r="D7" s="68"/>
      <c r="E7" s="37"/>
      <c r="F7" s="68"/>
      <c r="G7" s="37"/>
      <c r="H7" s="68"/>
      <c r="I7" s="37"/>
      <c r="J7" s="68"/>
      <c r="K7" s="37"/>
      <c r="L7" s="68"/>
      <c r="M7" s="37"/>
      <c r="N7" s="68"/>
      <c r="O7" s="37"/>
      <c r="P7" s="68"/>
      <c r="Q7" s="37"/>
      <c r="R7" s="68"/>
      <c r="S7" s="37"/>
      <c r="T7" s="68"/>
      <c r="U7" s="37"/>
      <c r="V7" s="68"/>
      <c r="W7" s="40"/>
      <c r="X7" s="40"/>
      <c r="Y7" s="39">
        <f>Y$35</f>
        <v>0</v>
      </c>
      <c r="Z7" s="39">
        <f>Z$35</f>
        <v>0</v>
      </c>
      <c r="AA7" s="39">
        <f>AA$35</f>
        <v>0</v>
      </c>
      <c r="AB7" s="39">
        <f>AB$35</f>
        <v>0</v>
      </c>
      <c r="AC7" s="39">
        <f>AC$35</f>
        <v>0</v>
      </c>
      <c r="AD7" s="39">
        <f>AD$35</f>
        <v>0</v>
      </c>
      <c r="AE7" s="39">
        <f>AE$35</f>
        <v>0</v>
      </c>
      <c r="AF7" s="39">
        <f>AF$35</f>
        <v>0</v>
      </c>
      <c r="AG7" s="39">
        <f>AG$35</f>
        <v>0</v>
      </c>
      <c r="AH7" s="39">
        <f>AH$35</f>
        <v>0</v>
      </c>
      <c r="AI7" s="39">
        <f>AI$35</f>
        <v>0</v>
      </c>
      <c r="AJ7" s="39">
        <f>AJ$35</f>
        <v>0</v>
      </c>
      <c r="AK7" s="39">
        <f>AK$35</f>
        <v>0</v>
      </c>
      <c r="AL7" s="39">
        <f>AL$35</f>
        <v>0</v>
      </c>
      <c r="AM7" s="41">
        <f t="shared" si="28"/>
        <v>0</v>
      </c>
      <c r="AN7" s="32">
        <f t="shared" si="26"/>
        <v>0</v>
      </c>
      <c r="AO7" s="42">
        <f>COUNTIF(C7:V7,"н")</f>
        <v>0</v>
      </c>
      <c r="AP7" s="42">
        <f t="shared" si="29"/>
        <v>5</v>
      </c>
      <c r="AQ7" s="43">
        <f t="shared" si="30"/>
        <v>5</v>
      </c>
      <c r="AR7" s="44">
        <f t="shared" si="31"/>
        <v>0</v>
      </c>
      <c r="AS7" s="45">
        <f t="shared" si="32"/>
        <v>5</v>
      </c>
      <c r="AT7" s="69" t="str">
        <f t="shared" si="27"/>
        <v>неуд</v>
      </c>
      <c r="AU7" s="47"/>
      <c r="BN7" s="48" t="str">
        <f t="shared" si="33"/>
        <v>2</v>
      </c>
      <c r="BO7" s="49">
        <f t="shared" si="34"/>
        <v>0</v>
      </c>
      <c r="BP7" s="49">
        <f t="shared" si="35"/>
        <v>0</v>
      </c>
      <c r="BQ7" s="50">
        <f t="shared" si="36"/>
        <v>0</v>
      </c>
      <c r="BR7" s="51" t="str">
        <f t="shared" si="37"/>
        <v>0/0</v>
      </c>
    </row>
    <row r="8" s="1" customFormat="1" ht="21" customHeight="1">
      <c r="A8" s="36" t="s">
        <v>83</v>
      </c>
      <c r="B8" s="25"/>
      <c r="C8" s="37"/>
      <c r="D8" s="38"/>
      <c r="E8" s="37"/>
      <c r="F8" s="38"/>
      <c r="G8" s="37"/>
      <c r="H8" s="38"/>
      <c r="I8" s="37"/>
      <c r="J8" s="38"/>
      <c r="K8" s="37"/>
      <c r="L8" s="68"/>
      <c r="M8" s="37"/>
      <c r="N8" s="39"/>
      <c r="O8" s="37"/>
      <c r="P8" s="39"/>
      <c r="Q8" s="37"/>
      <c r="R8" s="39"/>
      <c r="S8" s="37"/>
      <c r="T8" s="39"/>
      <c r="U8" s="37"/>
      <c r="V8" s="39"/>
      <c r="W8" s="38"/>
      <c r="X8" s="38"/>
      <c r="Y8" s="39">
        <f>Y$35</f>
        <v>0</v>
      </c>
      <c r="Z8" s="39">
        <f>Z$35</f>
        <v>0</v>
      </c>
      <c r="AA8" s="39">
        <f>AA$35</f>
        <v>0</v>
      </c>
      <c r="AB8" s="39">
        <f>AB$35</f>
        <v>0</v>
      </c>
      <c r="AC8" s="39">
        <f>AC$35</f>
        <v>0</v>
      </c>
      <c r="AD8" s="39">
        <f>AD$35</f>
        <v>0</v>
      </c>
      <c r="AE8" s="39">
        <f>AE$35</f>
        <v>0</v>
      </c>
      <c r="AF8" s="39">
        <f>AF$35</f>
        <v>0</v>
      </c>
      <c r="AG8" s="39">
        <f>AG$35</f>
        <v>0</v>
      </c>
      <c r="AH8" s="39">
        <f>AH$35</f>
        <v>0</v>
      </c>
      <c r="AI8" s="39">
        <f>AI$35</f>
        <v>0</v>
      </c>
      <c r="AJ8" s="39">
        <f>AJ$35</f>
        <v>0</v>
      </c>
      <c r="AK8" s="39">
        <f>AK$35</f>
        <v>0</v>
      </c>
      <c r="AL8" s="39">
        <f>AL$35</f>
        <v>0</v>
      </c>
      <c r="AM8" s="41">
        <f t="shared" si="28"/>
        <v>0</v>
      </c>
      <c r="AN8" s="32">
        <f t="shared" si="26"/>
        <v>0</v>
      </c>
      <c r="AO8" s="42">
        <f>COUNTIF(C8:V8,"н")</f>
        <v>0</v>
      </c>
      <c r="AP8" s="42">
        <f t="shared" si="29"/>
        <v>5</v>
      </c>
      <c r="AQ8" s="43">
        <f t="shared" si="30"/>
        <v>5</v>
      </c>
      <c r="AR8" s="44">
        <f t="shared" si="31"/>
        <v>0</v>
      </c>
      <c r="AS8" s="45">
        <f t="shared" si="32"/>
        <v>5</v>
      </c>
      <c r="AT8" s="69" t="str">
        <f t="shared" si="27"/>
        <v>неуд</v>
      </c>
      <c r="AU8" s="47"/>
      <c r="BN8" s="48" t="str">
        <f t="shared" si="33"/>
        <v>2</v>
      </c>
      <c r="BO8" s="49">
        <f t="shared" si="34"/>
        <v>0</v>
      </c>
      <c r="BP8" s="49">
        <f t="shared" si="35"/>
        <v>0</v>
      </c>
      <c r="BQ8" s="50">
        <f t="shared" si="36"/>
        <v>0</v>
      </c>
      <c r="BR8" s="51" t="str">
        <f t="shared" si="37"/>
        <v>0/0</v>
      </c>
    </row>
    <row r="9" s="1" customFormat="1" ht="21" customHeight="1">
      <c r="A9" s="57" t="s">
        <v>84</v>
      </c>
      <c r="B9" s="25"/>
      <c r="C9" s="37" t="s">
        <v>45</v>
      </c>
      <c r="D9" s="68"/>
      <c r="E9" s="37"/>
      <c r="F9" s="68"/>
      <c r="G9" s="37"/>
      <c r="H9" s="68"/>
      <c r="I9" s="37"/>
      <c r="J9" s="68"/>
      <c r="K9" s="37"/>
      <c r="L9" s="68"/>
      <c r="M9" s="37"/>
      <c r="N9" s="68"/>
      <c r="O9" s="37"/>
      <c r="P9" s="68"/>
      <c r="Q9" s="37"/>
      <c r="R9" s="68"/>
      <c r="S9" s="37"/>
      <c r="T9" s="68"/>
      <c r="U9" s="37"/>
      <c r="V9" s="68"/>
      <c r="W9" s="40"/>
      <c r="X9" s="40"/>
      <c r="Y9" s="39">
        <f>Y$35</f>
        <v>0</v>
      </c>
      <c r="Z9" s="39">
        <f>Z$35</f>
        <v>0</v>
      </c>
      <c r="AA9" s="39">
        <f>AA$35</f>
        <v>0</v>
      </c>
      <c r="AB9" s="39">
        <f>AB$35</f>
        <v>0</v>
      </c>
      <c r="AC9" s="39">
        <f>AC$35</f>
        <v>0</v>
      </c>
      <c r="AD9" s="39">
        <f>AD$35</f>
        <v>0</v>
      </c>
      <c r="AE9" s="39">
        <f>AE$35</f>
        <v>0</v>
      </c>
      <c r="AF9" s="39">
        <f>AF$35</f>
        <v>0</v>
      </c>
      <c r="AG9" s="39">
        <f>AG$35</f>
        <v>0</v>
      </c>
      <c r="AH9" s="39">
        <f>AH$35</f>
        <v>0</v>
      </c>
      <c r="AI9" s="39">
        <f>AI$35</f>
        <v>0</v>
      </c>
      <c r="AJ9" s="39">
        <f>AJ$35</f>
        <v>0</v>
      </c>
      <c r="AK9" s="39">
        <f>AK$35</f>
        <v>0</v>
      </c>
      <c r="AL9" s="39">
        <f>AL$35</f>
        <v>0</v>
      </c>
      <c r="AM9" s="41">
        <f t="shared" si="28"/>
        <v>0</v>
      </c>
      <c r="AN9" s="32">
        <f t="shared" si="26"/>
        <v>0</v>
      </c>
      <c r="AO9" s="42">
        <f>COUNTIF(C9:V9,"н")</f>
        <v>1</v>
      </c>
      <c r="AP9" s="42">
        <f t="shared" si="29"/>
        <v>3</v>
      </c>
      <c r="AQ9" s="43">
        <f t="shared" si="30"/>
        <v>3</v>
      </c>
      <c r="AR9" s="44">
        <f t="shared" si="31"/>
        <v>0</v>
      </c>
      <c r="AS9" s="45">
        <f t="shared" si="32"/>
        <v>3</v>
      </c>
      <c r="AT9" s="69" t="str">
        <f t="shared" si="27"/>
        <v>неуд</v>
      </c>
      <c r="AU9" s="47"/>
      <c r="BN9" s="48" t="str">
        <f t="shared" si="33"/>
        <v>2</v>
      </c>
      <c r="BO9" s="49">
        <f t="shared" si="34"/>
        <v>0</v>
      </c>
      <c r="BP9" s="49">
        <f t="shared" si="35"/>
        <v>0</v>
      </c>
      <c r="BQ9" s="50">
        <f t="shared" si="36"/>
        <v>0</v>
      </c>
      <c r="BR9" s="51" t="str">
        <f t="shared" si="37"/>
        <v>0/0</v>
      </c>
    </row>
    <row r="10" s="1" customFormat="1" ht="21" customHeight="1">
      <c r="A10" s="36" t="s">
        <v>85</v>
      </c>
      <c r="B10" s="25"/>
      <c r="C10" s="37"/>
      <c r="D10" s="38"/>
      <c r="E10" s="37"/>
      <c r="F10" s="38"/>
      <c r="G10" s="37"/>
      <c r="H10" s="38"/>
      <c r="I10" s="37"/>
      <c r="J10" s="38"/>
      <c r="K10" s="37"/>
      <c r="L10" s="68"/>
      <c r="M10" s="37"/>
      <c r="N10" s="39"/>
      <c r="O10" s="37"/>
      <c r="P10" s="39"/>
      <c r="Q10" s="37"/>
      <c r="R10" s="39"/>
      <c r="S10" s="37"/>
      <c r="T10" s="39"/>
      <c r="U10" s="37"/>
      <c r="V10" s="39"/>
      <c r="W10" s="38"/>
      <c r="X10" s="38"/>
      <c r="Y10" s="39">
        <f>Y$35</f>
        <v>0</v>
      </c>
      <c r="Z10" s="39">
        <f>Z$35</f>
        <v>0</v>
      </c>
      <c r="AA10" s="39">
        <f>AA$35</f>
        <v>0</v>
      </c>
      <c r="AB10" s="39">
        <f>AB$35</f>
        <v>0</v>
      </c>
      <c r="AC10" s="39">
        <f>AC$35</f>
        <v>0</v>
      </c>
      <c r="AD10" s="39">
        <f>AD$35</f>
        <v>0</v>
      </c>
      <c r="AE10" s="39">
        <f>AE$35</f>
        <v>0</v>
      </c>
      <c r="AF10" s="39">
        <f>AF$35</f>
        <v>0</v>
      </c>
      <c r="AG10" s="39">
        <f>AG$35</f>
        <v>0</v>
      </c>
      <c r="AH10" s="39">
        <f>AH$35</f>
        <v>0</v>
      </c>
      <c r="AI10" s="39">
        <f>AI$35</f>
        <v>0</v>
      </c>
      <c r="AJ10" s="39">
        <f>AJ$35</f>
        <v>0</v>
      </c>
      <c r="AK10" s="39">
        <f>AK$35</f>
        <v>0</v>
      </c>
      <c r="AL10" s="39">
        <f>AL$35</f>
        <v>0</v>
      </c>
      <c r="AM10" s="41">
        <f t="shared" ref="AM10:AM32" si="38">ROUNDUP(SUM(E10:AE10,AU10),0)</f>
        <v>0</v>
      </c>
      <c r="AN10" s="32">
        <f t="shared" ref="AN10:AN32" si="39">SUM(AF10:AL10)</f>
        <v>0</v>
      </c>
      <c r="AO10" s="42">
        <f>COUNTIF(C10:V10,"н")</f>
        <v>0</v>
      </c>
      <c r="AP10" s="42">
        <f t="shared" ref="AP10:AP32" si="40">IF(AO10&lt;6,ROUND(-1.6429*AO10+5.0714,0),-5)</f>
        <v>5</v>
      </c>
      <c r="AQ10" s="43">
        <f t="shared" ref="AQ10:AQ24" si="41">ROUND(IF(SUM(AM10*AQ$2/AM$2,AP10)&gt;AQ$2,AQ$2,SUM(AM10*AQ$2/AM$2,AP10)),0)</f>
        <v>5</v>
      </c>
      <c r="AR10" s="44">
        <f t="shared" ref="AR10:AR24" si="42">ROUND((AN10*AR$2/AN$2),0)</f>
        <v>0</v>
      </c>
      <c r="AS10" s="45">
        <f t="shared" ref="AS10:AS32" si="43">AQ10+AR10</f>
        <v>5</v>
      </c>
      <c r="AT10" s="69" t="str">
        <f t="shared" ref="AT10:AT32" si="44">IF(AS10&lt;54*4/3,"неуд",IF(AS10&lt;81*4/3,"удовл",IF(AS10&lt;97*4/3,"хорошо","отлично")))</f>
        <v>неуд</v>
      </c>
      <c r="AU10" s="47"/>
      <c r="BN10" s="48" t="str">
        <f>IF(AS10&lt;54*4/3,"2",IF(AS10&lt;81*4/3,"3",IF(AS10&lt;97*4/3,"4","5")))</f>
        <v>2</v>
      </c>
      <c r="BO10" s="49">
        <f>COUNTIF(F10:Y10,"н")</f>
        <v>0</v>
      </c>
      <c r="BP10" s="49">
        <f>BO10*2</f>
        <v>0</v>
      </c>
      <c r="BQ10" s="50">
        <f>COUNTIF(F10:Y10,"н")/COUNTIF(E$1:O$1,"&lt;&gt;"&amp;"")*100</f>
        <v>0</v>
      </c>
      <c r="BR10" s="51" t="str">
        <f ca="1">_xlfn.CONCAT(BP10,"/",BQ10)</f>
        <v>0/0</v>
      </c>
    </row>
    <row r="11" s="1" customFormat="1" ht="21" customHeight="1">
      <c r="A11" s="52" t="s">
        <v>86</v>
      </c>
      <c r="B11" s="25"/>
      <c r="C11" s="37"/>
      <c r="D11" s="68"/>
      <c r="E11" s="37"/>
      <c r="F11" s="68"/>
      <c r="G11" s="37"/>
      <c r="H11" s="68"/>
      <c r="I11" s="37"/>
      <c r="J11" s="68"/>
      <c r="K11" s="37"/>
      <c r="L11" s="68"/>
      <c r="M11" s="37"/>
      <c r="N11" s="68"/>
      <c r="O11" s="37"/>
      <c r="P11" s="68"/>
      <c r="Q11" s="37"/>
      <c r="R11" s="68"/>
      <c r="S11" s="37"/>
      <c r="T11" s="68"/>
      <c r="U11" s="37"/>
      <c r="V11" s="68"/>
      <c r="W11" s="40"/>
      <c r="X11" s="40"/>
      <c r="Y11" s="39">
        <f>Y$35</f>
        <v>0</v>
      </c>
      <c r="Z11" s="39">
        <f>Z$35</f>
        <v>0</v>
      </c>
      <c r="AA11" s="39">
        <f>AA$35</f>
        <v>0</v>
      </c>
      <c r="AB11" s="39">
        <f>AB$35</f>
        <v>0</v>
      </c>
      <c r="AC11" s="39">
        <f>AC$35</f>
        <v>0</v>
      </c>
      <c r="AD11" s="39">
        <f>AD$35</f>
        <v>0</v>
      </c>
      <c r="AE11" s="39">
        <f>AE$35</f>
        <v>0</v>
      </c>
      <c r="AF11" s="39">
        <f>AF$35</f>
        <v>0</v>
      </c>
      <c r="AG11" s="39">
        <f>AG$35</f>
        <v>0</v>
      </c>
      <c r="AH11" s="39">
        <f>AH$35</f>
        <v>0</v>
      </c>
      <c r="AI11" s="39">
        <f>AI$35</f>
        <v>0</v>
      </c>
      <c r="AJ11" s="39">
        <f>AJ$35</f>
        <v>0</v>
      </c>
      <c r="AK11" s="39">
        <f>AK$35</f>
        <v>0</v>
      </c>
      <c r="AL11" s="39">
        <f>AL$35</f>
        <v>0</v>
      </c>
      <c r="AM11" s="41">
        <f t="shared" si="38"/>
        <v>0</v>
      </c>
      <c r="AN11" s="32">
        <f t="shared" si="39"/>
        <v>0</v>
      </c>
      <c r="AO11" s="42">
        <f>COUNTIF(C11:V11,"н")</f>
        <v>0</v>
      </c>
      <c r="AP11" s="42">
        <f t="shared" si="40"/>
        <v>5</v>
      </c>
      <c r="AQ11" s="43">
        <f t="shared" si="41"/>
        <v>5</v>
      </c>
      <c r="AR11" s="44">
        <f t="shared" si="42"/>
        <v>0</v>
      </c>
      <c r="AS11" s="45">
        <f t="shared" si="43"/>
        <v>5</v>
      </c>
      <c r="AT11" s="69" t="str">
        <f t="shared" si="44"/>
        <v>неуд</v>
      </c>
      <c r="AU11" s="47"/>
      <c r="BN11" s="48"/>
      <c r="BO11" s="49"/>
      <c r="BP11" s="49"/>
      <c r="BQ11" s="50"/>
      <c r="BR11" s="51"/>
    </row>
    <row r="12" s="1" customFormat="1" ht="21" customHeight="1">
      <c r="A12" s="36" t="s">
        <v>87</v>
      </c>
      <c r="B12" s="25"/>
      <c r="C12" s="37" t="s">
        <v>45</v>
      </c>
      <c r="D12" s="38"/>
      <c r="E12" s="37"/>
      <c r="F12" s="38"/>
      <c r="G12" s="37"/>
      <c r="H12" s="38"/>
      <c r="I12" s="37"/>
      <c r="J12" s="38"/>
      <c r="K12" s="37"/>
      <c r="L12" s="68"/>
      <c r="M12" s="37"/>
      <c r="N12" s="39"/>
      <c r="O12" s="37"/>
      <c r="P12" s="39"/>
      <c r="Q12" s="37"/>
      <c r="R12" s="39"/>
      <c r="S12" s="37"/>
      <c r="T12" s="39"/>
      <c r="U12" s="37"/>
      <c r="V12" s="39"/>
      <c r="W12" s="38"/>
      <c r="X12" s="38"/>
      <c r="Y12" s="39">
        <f>Y$35</f>
        <v>0</v>
      </c>
      <c r="Z12" s="39">
        <f>Z$35</f>
        <v>0</v>
      </c>
      <c r="AA12" s="39">
        <f>AA$35</f>
        <v>0</v>
      </c>
      <c r="AB12" s="39">
        <f>AB$35</f>
        <v>0</v>
      </c>
      <c r="AC12" s="39">
        <f>AC$35</f>
        <v>0</v>
      </c>
      <c r="AD12" s="39">
        <f>AD$35</f>
        <v>0</v>
      </c>
      <c r="AE12" s="39">
        <f>AE$35</f>
        <v>0</v>
      </c>
      <c r="AF12" s="39">
        <f>AF$35</f>
        <v>0</v>
      </c>
      <c r="AG12" s="39">
        <f>AG$35</f>
        <v>0</v>
      </c>
      <c r="AH12" s="39">
        <f>AH$35</f>
        <v>0</v>
      </c>
      <c r="AI12" s="39">
        <f>AI$35</f>
        <v>0</v>
      </c>
      <c r="AJ12" s="39">
        <f>AJ$35</f>
        <v>0</v>
      </c>
      <c r="AK12" s="39">
        <f>AK$35</f>
        <v>0</v>
      </c>
      <c r="AL12" s="39">
        <f>AL$35</f>
        <v>0</v>
      </c>
      <c r="AM12" s="41">
        <f t="shared" si="38"/>
        <v>0</v>
      </c>
      <c r="AN12" s="32">
        <f t="shared" si="39"/>
        <v>0</v>
      </c>
      <c r="AO12" s="42">
        <f>COUNTIF(C12:V12,"н")</f>
        <v>1</v>
      </c>
      <c r="AP12" s="42">
        <f t="shared" si="40"/>
        <v>3</v>
      </c>
      <c r="AQ12" s="43">
        <f t="shared" si="41"/>
        <v>3</v>
      </c>
      <c r="AR12" s="44">
        <f t="shared" si="42"/>
        <v>0</v>
      </c>
      <c r="AS12" s="45">
        <f t="shared" si="43"/>
        <v>3</v>
      </c>
      <c r="AT12" s="69" t="str">
        <f t="shared" si="44"/>
        <v>неуд</v>
      </c>
      <c r="AU12" s="47"/>
      <c r="BN12" s="48"/>
      <c r="BO12" s="49"/>
      <c r="BP12" s="49"/>
      <c r="BQ12" s="50"/>
      <c r="BR12" s="51"/>
    </row>
    <row r="13" s="1" customFormat="1" ht="21" customHeight="1">
      <c r="A13" s="52" t="s">
        <v>88</v>
      </c>
      <c r="B13" s="25"/>
      <c r="C13" s="37"/>
      <c r="D13" s="68"/>
      <c r="E13" s="37"/>
      <c r="F13" s="68"/>
      <c r="G13" s="37"/>
      <c r="H13" s="68"/>
      <c r="I13" s="37"/>
      <c r="J13" s="68"/>
      <c r="K13" s="37"/>
      <c r="L13" s="68"/>
      <c r="M13" s="37"/>
      <c r="N13" s="68"/>
      <c r="O13" s="37"/>
      <c r="P13" s="68"/>
      <c r="Q13" s="37"/>
      <c r="R13" s="68"/>
      <c r="S13" s="37"/>
      <c r="T13" s="68"/>
      <c r="U13" s="37"/>
      <c r="V13" s="68"/>
      <c r="W13" s="40"/>
      <c r="X13" s="40"/>
      <c r="Y13" s="39">
        <f>Y$35</f>
        <v>0</v>
      </c>
      <c r="Z13" s="39">
        <f>Z$35</f>
        <v>0</v>
      </c>
      <c r="AA13" s="39">
        <f>AA$35</f>
        <v>0</v>
      </c>
      <c r="AB13" s="39">
        <f>AB$35</f>
        <v>0</v>
      </c>
      <c r="AC13" s="39">
        <f>AC$35</f>
        <v>0</v>
      </c>
      <c r="AD13" s="39">
        <f>AD$35</f>
        <v>0</v>
      </c>
      <c r="AE13" s="39">
        <f>AE$35</f>
        <v>0</v>
      </c>
      <c r="AF13" s="39">
        <f>AF$35</f>
        <v>0</v>
      </c>
      <c r="AG13" s="39">
        <f>AG$35</f>
        <v>0</v>
      </c>
      <c r="AH13" s="39">
        <f>AH$35</f>
        <v>0</v>
      </c>
      <c r="AI13" s="39">
        <f>AI$35</f>
        <v>0</v>
      </c>
      <c r="AJ13" s="39">
        <f>AJ$35</f>
        <v>0</v>
      </c>
      <c r="AK13" s="39">
        <f>AK$35</f>
        <v>0</v>
      </c>
      <c r="AL13" s="39">
        <f>AL$35</f>
        <v>0</v>
      </c>
      <c r="AM13" s="41">
        <f t="shared" si="38"/>
        <v>0</v>
      </c>
      <c r="AN13" s="32">
        <f t="shared" si="39"/>
        <v>0</v>
      </c>
      <c r="AO13" s="42">
        <f>COUNTIF(C13:V13,"н")</f>
        <v>0</v>
      </c>
      <c r="AP13" s="42">
        <f t="shared" si="40"/>
        <v>5</v>
      </c>
      <c r="AQ13" s="43">
        <f t="shared" si="41"/>
        <v>5</v>
      </c>
      <c r="AR13" s="44">
        <f t="shared" si="42"/>
        <v>0</v>
      </c>
      <c r="AS13" s="45">
        <f t="shared" si="43"/>
        <v>5</v>
      </c>
      <c r="AT13" s="69" t="str">
        <f t="shared" si="44"/>
        <v>неуд</v>
      </c>
      <c r="AU13" s="47"/>
      <c r="BN13" s="48"/>
      <c r="BO13" s="49"/>
      <c r="BP13" s="49"/>
      <c r="BQ13" s="50"/>
      <c r="BR13" s="51"/>
    </row>
    <row r="14" s="1" customFormat="1" ht="21" customHeight="1">
      <c r="A14" s="36" t="s">
        <v>89</v>
      </c>
      <c r="B14" s="25"/>
      <c r="C14" s="37"/>
      <c r="D14" s="38"/>
      <c r="E14" s="37"/>
      <c r="F14" s="38"/>
      <c r="G14" s="37"/>
      <c r="H14" s="38"/>
      <c r="I14" s="37"/>
      <c r="J14" s="38"/>
      <c r="K14" s="37"/>
      <c r="L14" s="68"/>
      <c r="M14" s="37"/>
      <c r="N14" s="39"/>
      <c r="O14" s="37"/>
      <c r="P14" s="39"/>
      <c r="Q14" s="37"/>
      <c r="R14" s="39"/>
      <c r="S14" s="37"/>
      <c r="T14" s="39"/>
      <c r="U14" s="37"/>
      <c r="V14" s="39"/>
      <c r="W14" s="38"/>
      <c r="X14" s="38"/>
      <c r="Y14" s="39">
        <f>Y$35</f>
        <v>0</v>
      </c>
      <c r="Z14" s="39">
        <f>Z$35</f>
        <v>0</v>
      </c>
      <c r="AA14" s="39">
        <f>AA$35</f>
        <v>0</v>
      </c>
      <c r="AB14" s="39">
        <f>AB$35</f>
        <v>0</v>
      </c>
      <c r="AC14" s="39">
        <f>AC$35</f>
        <v>0</v>
      </c>
      <c r="AD14" s="39">
        <f>AD$35</f>
        <v>0</v>
      </c>
      <c r="AE14" s="39">
        <f>AE$35</f>
        <v>0</v>
      </c>
      <c r="AF14" s="39">
        <f>AF$35</f>
        <v>0</v>
      </c>
      <c r="AG14" s="39">
        <f>AG$35</f>
        <v>0</v>
      </c>
      <c r="AH14" s="39">
        <f>AH$35</f>
        <v>0</v>
      </c>
      <c r="AI14" s="39">
        <f>AI$35</f>
        <v>0</v>
      </c>
      <c r="AJ14" s="39">
        <f>AJ$35</f>
        <v>0</v>
      </c>
      <c r="AK14" s="39">
        <f>AK$35</f>
        <v>0</v>
      </c>
      <c r="AL14" s="39">
        <f>AL$35</f>
        <v>0</v>
      </c>
      <c r="AM14" s="41">
        <f t="shared" si="38"/>
        <v>0</v>
      </c>
      <c r="AN14" s="32">
        <f t="shared" si="39"/>
        <v>0</v>
      </c>
      <c r="AO14" s="42">
        <f>COUNTIF(C14:V14,"н")</f>
        <v>0</v>
      </c>
      <c r="AP14" s="42">
        <f t="shared" si="40"/>
        <v>5</v>
      </c>
      <c r="AQ14" s="43">
        <f t="shared" si="41"/>
        <v>5</v>
      </c>
      <c r="AR14" s="44">
        <f t="shared" si="42"/>
        <v>0</v>
      </c>
      <c r="AS14" s="45">
        <f t="shared" si="43"/>
        <v>5</v>
      </c>
      <c r="AT14" s="69" t="str">
        <f t="shared" si="44"/>
        <v>неуд</v>
      </c>
      <c r="AU14" s="47"/>
      <c r="BN14" s="48"/>
      <c r="BO14" s="49"/>
      <c r="BP14" s="49"/>
      <c r="BQ14" s="50"/>
      <c r="BR14" s="51"/>
    </row>
    <row r="15" s="1" customFormat="1" ht="21" customHeight="1">
      <c r="A15" s="52" t="s">
        <v>90</v>
      </c>
      <c r="B15" s="25"/>
      <c r="C15" s="37" t="s">
        <v>45</v>
      </c>
      <c r="D15" s="68"/>
      <c r="E15" s="37"/>
      <c r="F15" s="68"/>
      <c r="G15" s="37"/>
      <c r="H15" s="68"/>
      <c r="I15" s="37"/>
      <c r="J15" s="68"/>
      <c r="K15" s="37"/>
      <c r="L15" s="68"/>
      <c r="M15" s="37"/>
      <c r="N15" s="68"/>
      <c r="O15" s="37"/>
      <c r="P15" s="68"/>
      <c r="Q15" s="37"/>
      <c r="R15" s="68"/>
      <c r="S15" s="37"/>
      <c r="T15" s="68"/>
      <c r="U15" s="37"/>
      <c r="V15" s="68"/>
      <c r="W15" s="40"/>
      <c r="X15" s="40"/>
      <c r="Y15" s="39">
        <f>Y$35</f>
        <v>0</v>
      </c>
      <c r="Z15" s="39">
        <f>Z$35</f>
        <v>0</v>
      </c>
      <c r="AA15" s="39">
        <f>AA$35</f>
        <v>0</v>
      </c>
      <c r="AB15" s="39">
        <f>AB$35</f>
        <v>0</v>
      </c>
      <c r="AC15" s="39">
        <f>AC$35</f>
        <v>0</v>
      </c>
      <c r="AD15" s="39">
        <f>AD$35</f>
        <v>0</v>
      </c>
      <c r="AE15" s="39">
        <f>AE$35</f>
        <v>0</v>
      </c>
      <c r="AF15" s="39">
        <f>AF$35</f>
        <v>0</v>
      </c>
      <c r="AG15" s="39">
        <f>AG$35</f>
        <v>0</v>
      </c>
      <c r="AH15" s="39">
        <f>AH$35</f>
        <v>0</v>
      </c>
      <c r="AI15" s="39">
        <f>AI$35</f>
        <v>0</v>
      </c>
      <c r="AJ15" s="39">
        <f>AJ$35</f>
        <v>0</v>
      </c>
      <c r="AK15" s="39">
        <f>AK$35</f>
        <v>0</v>
      </c>
      <c r="AL15" s="39">
        <f>AL$35</f>
        <v>0</v>
      </c>
      <c r="AM15" s="41">
        <f t="shared" si="38"/>
        <v>0</v>
      </c>
      <c r="AN15" s="32">
        <f t="shared" si="39"/>
        <v>0</v>
      </c>
      <c r="AO15" s="42">
        <f>COUNTIF(C15:V15,"н")</f>
        <v>1</v>
      </c>
      <c r="AP15" s="42">
        <f t="shared" si="40"/>
        <v>3</v>
      </c>
      <c r="AQ15" s="43">
        <f t="shared" si="41"/>
        <v>3</v>
      </c>
      <c r="AR15" s="44">
        <f t="shared" si="42"/>
        <v>0</v>
      </c>
      <c r="AS15" s="45">
        <f t="shared" si="43"/>
        <v>3</v>
      </c>
      <c r="AT15" s="69" t="str">
        <f t="shared" si="44"/>
        <v>неуд</v>
      </c>
      <c r="AU15" s="47"/>
      <c r="BN15" s="48"/>
      <c r="BO15" s="49"/>
      <c r="BP15" s="49"/>
      <c r="BQ15" s="50"/>
      <c r="BR15" s="51"/>
    </row>
    <row r="16" s="1" customFormat="1" ht="21" customHeight="1">
      <c r="A16" s="36" t="s">
        <v>91</v>
      </c>
      <c r="B16" s="25"/>
      <c r="C16" s="37"/>
      <c r="D16" s="38"/>
      <c r="E16" s="37"/>
      <c r="F16" s="38"/>
      <c r="G16" s="37"/>
      <c r="H16" s="38"/>
      <c r="I16" s="37"/>
      <c r="J16" s="38"/>
      <c r="K16" s="37"/>
      <c r="L16" s="68"/>
      <c r="M16" s="37"/>
      <c r="N16" s="39"/>
      <c r="O16" s="37"/>
      <c r="P16" s="39"/>
      <c r="Q16" s="37"/>
      <c r="R16" s="39"/>
      <c r="S16" s="37"/>
      <c r="T16" s="39"/>
      <c r="U16" s="37"/>
      <c r="V16" s="39"/>
      <c r="W16" s="38"/>
      <c r="X16" s="38"/>
      <c r="Y16" s="39">
        <f>Y$35</f>
        <v>0</v>
      </c>
      <c r="Z16" s="39">
        <f>Z$35</f>
        <v>0</v>
      </c>
      <c r="AA16" s="39">
        <f>AA$35</f>
        <v>0</v>
      </c>
      <c r="AB16" s="39">
        <f>AB$35</f>
        <v>0</v>
      </c>
      <c r="AC16" s="39">
        <f>AC$35</f>
        <v>0</v>
      </c>
      <c r="AD16" s="39">
        <f>AD$35</f>
        <v>0</v>
      </c>
      <c r="AE16" s="39">
        <f>AE$35</f>
        <v>0</v>
      </c>
      <c r="AF16" s="39">
        <f>AF$35</f>
        <v>0</v>
      </c>
      <c r="AG16" s="39">
        <f>AG$35</f>
        <v>0</v>
      </c>
      <c r="AH16" s="39">
        <f>AH$35</f>
        <v>0</v>
      </c>
      <c r="AI16" s="39">
        <f>AI$35</f>
        <v>0</v>
      </c>
      <c r="AJ16" s="39">
        <f>AJ$35</f>
        <v>0</v>
      </c>
      <c r="AK16" s="39">
        <f>AK$35</f>
        <v>0</v>
      </c>
      <c r="AL16" s="39">
        <f>AL$35</f>
        <v>0</v>
      </c>
      <c r="AM16" s="41">
        <f t="shared" si="38"/>
        <v>0</v>
      </c>
      <c r="AN16" s="32">
        <f t="shared" si="39"/>
        <v>0</v>
      </c>
      <c r="AO16" s="42">
        <f>COUNTIF(C16:V16,"н")</f>
        <v>0</v>
      </c>
      <c r="AP16" s="42">
        <f t="shared" si="40"/>
        <v>5</v>
      </c>
      <c r="AQ16" s="43">
        <f t="shared" si="41"/>
        <v>5</v>
      </c>
      <c r="AR16" s="44">
        <f t="shared" si="42"/>
        <v>0</v>
      </c>
      <c r="AS16" s="45">
        <f t="shared" si="43"/>
        <v>5</v>
      </c>
      <c r="AT16" s="69" t="str">
        <f t="shared" si="44"/>
        <v>неуд</v>
      </c>
      <c r="AU16" s="47"/>
      <c r="BN16" s="48"/>
      <c r="BO16" s="49"/>
      <c r="BP16" s="49"/>
      <c r="BQ16" s="50"/>
      <c r="BR16" s="51"/>
    </row>
    <row r="17" s="1" customFormat="1" ht="21" customHeight="1">
      <c r="A17" s="52" t="s">
        <v>92</v>
      </c>
      <c r="B17" s="25"/>
      <c r="C17" s="37"/>
      <c r="D17" s="68"/>
      <c r="E17" s="37"/>
      <c r="F17" s="68"/>
      <c r="G17" s="37"/>
      <c r="H17" s="68"/>
      <c r="I17" s="37"/>
      <c r="J17" s="68"/>
      <c r="K17" s="37"/>
      <c r="L17" s="68"/>
      <c r="M17" s="37"/>
      <c r="N17" s="68"/>
      <c r="O17" s="37"/>
      <c r="P17" s="68"/>
      <c r="Q17" s="37"/>
      <c r="R17" s="68"/>
      <c r="S17" s="37"/>
      <c r="T17" s="68"/>
      <c r="U17" s="37"/>
      <c r="V17" s="68"/>
      <c r="W17" s="40"/>
      <c r="X17" s="40"/>
      <c r="Y17" s="39">
        <f>Y$35</f>
        <v>0</v>
      </c>
      <c r="Z17" s="39">
        <f>Z$35</f>
        <v>0</v>
      </c>
      <c r="AA17" s="39">
        <f>AA$35</f>
        <v>0</v>
      </c>
      <c r="AB17" s="39">
        <f>AB$35</f>
        <v>0</v>
      </c>
      <c r="AC17" s="39">
        <f>AC$35</f>
        <v>0</v>
      </c>
      <c r="AD17" s="39">
        <f>AD$35</f>
        <v>0</v>
      </c>
      <c r="AE17" s="39">
        <f>AE$35</f>
        <v>0</v>
      </c>
      <c r="AF17" s="39">
        <f>AF$35</f>
        <v>0</v>
      </c>
      <c r="AG17" s="39">
        <f>AG$35</f>
        <v>0</v>
      </c>
      <c r="AH17" s="39">
        <f>AH$35</f>
        <v>0</v>
      </c>
      <c r="AI17" s="39">
        <f>AI$35</f>
        <v>0</v>
      </c>
      <c r="AJ17" s="39">
        <f>AJ$35</f>
        <v>0</v>
      </c>
      <c r="AK17" s="39">
        <f>AK$35</f>
        <v>0</v>
      </c>
      <c r="AL17" s="39">
        <f>AL$35</f>
        <v>0</v>
      </c>
      <c r="AM17" s="41">
        <f t="shared" si="38"/>
        <v>0</v>
      </c>
      <c r="AN17" s="32">
        <f t="shared" si="39"/>
        <v>0</v>
      </c>
      <c r="AO17" s="42">
        <f>COUNTIF(C17:V17,"н")</f>
        <v>0</v>
      </c>
      <c r="AP17" s="42">
        <f t="shared" si="40"/>
        <v>5</v>
      </c>
      <c r="AQ17" s="43">
        <f t="shared" si="41"/>
        <v>5</v>
      </c>
      <c r="AR17" s="44">
        <f t="shared" si="42"/>
        <v>0</v>
      </c>
      <c r="AS17" s="45">
        <f t="shared" si="43"/>
        <v>5</v>
      </c>
      <c r="AT17" s="69" t="str">
        <f t="shared" si="44"/>
        <v>неуд</v>
      </c>
      <c r="AU17" s="47"/>
      <c r="BN17" s="48"/>
      <c r="BO17" s="49"/>
      <c r="BP17" s="49"/>
      <c r="BQ17" s="50"/>
      <c r="BR17" s="51"/>
    </row>
    <row r="18" s="1" customFormat="1" ht="21" customHeight="1">
      <c r="A18" s="36" t="s">
        <v>93</v>
      </c>
      <c r="B18" s="25"/>
      <c r="C18" s="37"/>
      <c r="D18" s="38"/>
      <c r="E18" s="37"/>
      <c r="F18" s="38"/>
      <c r="G18" s="37"/>
      <c r="H18" s="38"/>
      <c r="I18" s="37"/>
      <c r="J18" s="38"/>
      <c r="K18" s="37"/>
      <c r="L18" s="68"/>
      <c r="M18" s="37"/>
      <c r="N18" s="39"/>
      <c r="O18" s="37"/>
      <c r="P18" s="39"/>
      <c r="Q18" s="37"/>
      <c r="R18" s="39"/>
      <c r="S18" s="37"/>
      <c r="T18" s="39"/>
      <c r="U18" s="37"/>
      <c r="V18" s="39"/>
      <c r="W18" s="38"/>
      <c r="X18" s="38"/>
      <c r="Y18" s="39">
        <f>Y$35</f>
        <v>0</v>
      </c>
      <c r="Z18" s="39">
        <f>Z$35</f>
        <v>0</v>
      </c>
      <c r="AA18" s="39">
        <f>AA$35</f>
        <v>0</v>
      </c>
      <c r="AB18" s="39">
        <f>AB$35</f>
        <v>0</v>
      </c>
      <c r="AC18" s="39">
        <f>AC$35</f>
        <v>0</v>
      </c>
      <c r="AD18" s="39">
        <f>AD$35</f>
        <v>0</v>
      </c>
      <c r="AE18" s="39">
        <f>AE$35</f>
        <v>0</v>
      </c>
      <c r="AF18" s="39">
        <f>AF$35</f>
        <v>0</v>
      </c>
      <c r="AG18" s="39">
        <f>AG$35</f>
        <v>0</v>
      </c>
      <c r="AH18" s="39">
        <f>AH$35</f>
        <v>0</v>
      </c>
      <c r="AI18" s="39">
        <f>AI$35</f>
        <v>0</v>
      </c>
      <c r="AJ18" s="39">
        <f>AJ$35</f>
        <v>0</v>
      </c>
      <c r="AK18" s="39">
        <f>AK$35</f>
        <v>0</v>
      </c>
      <c r="AL18" s="39">
        <f>AL$35</f>
        <v>0</v>
      </c>
      <c r="AM18" s="41">
        <f t="shared" si="38"/>
        <v>0</v>
      </c>
      <c r="AN18" s="32">
        <f t="shared" si="39"/>
        <v>0</v>
      </c>
      <c r="AO18" s="42">
        <f>COUNTIF(C18:V18,"н")</f>
        <v>0</v>
      </c>
      <c r="AP18" s="42">
        <f t="shared" si="40"/>
        <v>5</v>
      </c>
      <c r="AQ18" s="43">
        <f t="shared" si="41"/>
        <v>5</v>
      </c>
      <c r="AR18" s="44">
        <f t="shared" si="42"/>
        <v>0</v>
      </c>
      <c r="AS18" s="45">
        <f t="shared" si="43"/>
        <v>5</v>
      </c>
      <c r="AT18" s="69" t="str">
        <f t="shared" si="44"/>
        <v>неуд</v>
      </c>
      <c r="AU18" s="47"/>
      <c r="BN18" s="48"/>
      <c r="BO18" s="49"/>
      <c r="BP18" s="49"/>
      <c r="BQ18" s="50"/>
      <c r="BR18" s="51"/>
    </row>
    <row r="19" s="1" customFormat="1" ht="21" customHeight="1">
      <c r="A19" s="52" t="s">
        <v>94</v>
      </c>
      <c r="B19" s="25"/>
      <c r="C19" s="37"/>
      <c r="D19" s="68"/>
      <c r="E19" s="37"/>
      <c r="F19" s="68"/>
      <c r="G19" s="37"/>
      <c r="H19" s="68"/>
      <c r="I19" s="37"/>
      <c r="J19" s="68"/>
      <c r="K19" s="37"/>
      <c r="L19" s="68"/>
      <c r="M19" s="37"/>
      <c r="N19" s="68"/>
      <c r="O19" s="37"/>
      <c r="P19" s="68"/>
      <c r="Q19" s="37"/>
      <c r="R19" s="68"/>
      <c r="S19" s="37"/>
      <c r="T19" s="68"/>
      <c r="U19" s="37"/>
      <c r="V19" s="68"/>
      <c r="W19" s="40"/>
      <c r="X19" s="40"/>
      <c r="Y19" s="39">
        <f>Y$35</f>
        <v>0</v>
      </c>
      <c r="Z19" s="39">
        <f>Z$35</f>
        <v>0</v>
      </c>
      <c r="AA19" s="39">
        <f>AA$35</f>
        <v>0</v>
      </c>
      <c r="AB19" s="39">
        <f>AB$35</f>
        <v>0</v>
      </c>
      <c r="AC19" s="39">
        <f>AC$35</f>
        <v>0</v>
      </c>
      <c r="AD19" s="39">
        <f>AD$35</f>
        <v>0</v>
      </c>
      <c r="AE19" s="39">
        <f>AE$35</f>
        <v>0</v>
      </c>
      <c r="AF19" s="39">
        <f>AF$35</f>
        <v>0</v>
      </c>
      <c r="AG19" s="39">
        <f>AG$35</f>
        <v>0</v>
      </c>
      <c r="AH19" s="39">
        <f>AH$35</f>
        <v>0</v>
      </c>
      <c r="AI19" s="39">
        <f>AI$35</f>
        <v>0</v>
      </c>
      <c r="AJ19" s="39">
        <f>AJ$35</f>
        <v>0</v>
      </c>
      <c r="AK19" s="39">
        <f>AK$35</f>
        <v>0</v>
      </c>
      <c r="AL19" s="39">
        <f>AL$35</f>
        <v>0</v>
      </c>
      <c r="AM19" s="41">
        <f t="shared" si="38"/>
        <v>0</v>
      </c>
      <c r="AN19" s="32">
        <f t="shared" si="39"/>
        <v>0</v>
      </c>
      <c r="AO19" s="42">
        <f>COUNTIF(C19:V19,"н")</f>
        <v>0</v>
      </c>
      <c r="AP19" s="42">
        <f t="shared" si="40"/>
        <v>5</v>
      </c>
      <c r="AQ19" s="43">
        <f t="shared" si="41"/>
        <v>5</v>
      </c>
      <c r="AR19" s="44">
        <f t="shared" si="42"/>
        <v>0</v>
      </c>
      <c r="AS19" s="45">
        <f t="shared" si="43"/>
        <v>5</v>
      </c>
      <c r="AT19" s="69" t="str">
        <f t="shared" si="44"/>
        <v>неуд</v>
      </c>
      <c r="AU19" s="47"/>
      <c r="BN19" s="48"/>
      <c r="BO19" s="49"/>
      <c r="BP19" s="49"/>
      <c r="BQ19" s="50"/>
      <c r="BR19" s="51"/>
    </row>
    <row r="20" s="1" customFormat="1" ht="21" customHeight="1">
      <c r="A20" s="36" t="s">
        <v>95</v>
      </c>
      <c r="B20" s="25"/>
      <c r="C20" s="37"/>
      <c r="D20" s="38"/>
      <c r="E20" s="37"/>
      <c r="F20" s="38"/>
      <c r="G20" s="37"/>
      <c r="H20" s="38"/>
      <c r="I20" s="37"/>
      <c r="J20" s="38"/>
      <c r="K20" s="37"/>
      <c r="L20" s="68"/>
      <c r="M20" s="37"/>
      <c r="N20" s="39"/>
      <c r="O20" s="37"/>
      <c r="P20" s="39"/>
      <c r="Q20" s="37"/>
      <c r="R20" s="39"/>
      <c r="S20" s="37"/>
      <c r="T20" s="39"/>
      <c r="U20" s="37"/>
      <c r="V20" s="39"/>
      <c r="W20" s="38"/>
      <c r="X20" s="38"/>
      <c r="Y20" s="39">
        <f>Y$35</f>
        <v>0</v>
      </c>
      <c r="Z20" s="39">
        <f>Z$35</f>
        <v>0</v>
      </c>
      <c r="AA20" s="39">
        <f>AA$35</f>
        <v>0</v>
      </c>
      <c r="AB20" s="39">
        <f>AB$35</f>
        <v>0</v>
      </c>
      <c r="AC20" s="39">
        <f>AC$35</f>
        <v>0</v>
      </c>
      <c r="AD20" s="39">
        <f>AD$35</f>
        <v>0</v>
      </c>
      <c r="AE20" s="39">
        <f>AE$35</f>
        <v>0</v>
      </c>
      <c r="AF20" s="39">
        <f>AF$35</f>
        <v>0</v>
      </c>
      <c r="AG20" s="39">
        <f>AG$35</f>
        <v>0</v>
      </c>
      <c r="AH20" s="39">
        <f>AH$35</f>
        <v>0</v>
      </c>
      <c r="AI20" s="39">
        <f>AI$35</f>
        <v>0</v>
      </c>
      <c r="AJ20" s="39">
        <f>AJ$35</f>
        <v>0</v>
      </c>
      <c r="AK20" s="39">
        <f>AK$35</f>
        <v>0</v>
      </c>
      <c r="AL20" s="39">
        <f>AL$35</f>
        <v>0</v>
      </c>
      <c r="AM20" s="41">
        <f t="shared" si="38"/>
        <v>0</v>
      </c>
      <c r="AN20" s="32">
        <f t="shared" si="39"/>
        <v>0</v>
      </c>
      <c r="AO20" s="42">
        <f>COUNTIF(C20:V20,"н")</f>
        <v>0</v>
      </c>
      <c r="AP20" s="42">
        <f t="shared" si="40"/>
        <v>5</v>
      </c>
      <c r="AQ20" s="43">
        <f t="shared" si="41"/>
        <v>5</v>
      </c>
      <c r="AR20" s="44">
        <f t="shared" si="42"/>
        <v>0</v>
      </c>
      <c r="AS20" s="45">
        <f t="shared" si="43"/>
        <v>5</v>
      </c>
      <c r="AT20" s="69" t="str">
        <f t="shared" si="44"/>
        <v>неуд</v>
      </c>
      <c r="AU20" s="47"/>
      <c r="BN20" s="48"/>
      <c r="BO20" s="49"/>
      <c r="BP20" s="49"/>
      <c r="BQ20" s="50"/>
      <c r="BR20" s="51"/>
    </row>
    <row r="21" s="1" customFormat="1" ht="21" customHeight="1">
      <c r="A21" s="52" t="s">
        <v>96</v>
      </c>
      <c r="B21" s="25"/>
      <c r="C21" s="37" t="s">
        <v>45</v>
      </c>
      <c r="D21" s="68"/>
      <c r="E21" s="37"/>
      <c r="F21" s="68"/>
      <c r="G21" s="37"/>
      <c r="H21" s="68"/>
      <c r="I21" s="37"/>
      <c r="J21" s="68"/>
      <c r="K21" s="37"/>
      <c r="L21" s="68"/>
      <c r="M21" s="37"/>
      <c r="N21" s="68"/>
      <c r="O21" s="37"/>
      <c r="P21" s="68"/>
      <c r="Q21" s="37"/>
      <c r="R21" s="68"/>
      <c r="S21" s="37"/>
      <c r="T21" s="68"/>
      <c r="U21" s="37"/>
      <c r="V21" s="68"/>
      <c r="W21" s="40"/>
      <c r="X21" s="40"/>
      <c r="Y21" s="39">
        <f>Y$35</f>
        <v>0</v>
      </c>
      <c r="Z21" s="39">
        <f>Z$35</f>
        <v>0</v>
      </c>
      <c r="AA21" s="39">
        <f>AA$35</f>
        <v>0</v>
      </c>
      <c r="AB21" s="39">
        <f>AB$35</f>
        <v>0</v>
      </c>
      <c r="AC21" s="39">
        <f>AC$35</f>
        <v>0</v>
      </c>
      <c r="AD21" s="39">
        <f>AD$35</f>
        <v>0</v>
      </c>
      <c r="AE21" s="39">
        <f>AE$35</f>
        <v>0</v>
      </c>
      <c r="AF21" s="39">
        <f>AF$35</f>
        <v>0</v>
      </c>
      <c r="AG21" s="39">
        <f>AG$35</f>
        <v>0</v>
      </c>
      <c r="AH21" s="39">
        <f>AH$35</f>
        <v>0</v>
      </c>
      <c r="AI21" s="39">
        <f>AI$35</f>
        <v>0</v>
      </c>
      <c r="AJ21" s="39">
        <f>AJ$35</f>
        <v>0</v>
      </c>
      <c r="AK21" s="39">
        <f>AK$35</f>
        <v>0</v>
      </c>
      <c r="AL21" s="39">
        <f>AL$35</f>
        <v>0</v>
      </c>
      <c r="AM21" s="41">
        <f t="shared" si="38"/>
        <v>0</v>
      </c>
      <c r="AN21" s="32">
        <f t="shared" si="39"/>
        <v>0</v>
      </c>
      <c r="AO21" s="42">
        <f>COUNTIF(C21:V21,"н")</f>
        <v>1</v>
      </c>
      <c r="AP21" s="42">
        <f t="shared" si="40"/>
        <v>3</v>
      </c>
      <c r="AQ21" s="43">
        <f t="shared" si="41"/>
        <v>3</v>
      </c>
      <c r="AR21" s="44">
        <f t="shared" si="42"/>
        <v>0</v>
      </c>
      <c r="AS21" s="45">
        <f t="shared" si="43"/>
        <v>3</v>
      </c>
      <c r="AT21" s="69" t="str">
        <f t="shared" si="44"/>
        <v>неуд</v>
      </c>
      <c r="AU21" s="47"/>
      <c r="BN21" s="48"/>
      <c r="BO21" s="49"/>
      <c r="BP21" s="49"/>
      <c r="BQ21" s="50"/>
      <c r="BR21" s="51"/>
    </row>
    <row r="22" s="1" customFormat="1" ht="3" customHeight="1">
      <c r="A22" s="54" t="s">
        <v>97</v>
      </c>
      <c r="Y22" s="39">
        <f>Y$35</f>
        <v>0</v>
      </c>
      <c r="Z22" s="39">
        <f>Z$35</f>
        <v>0</v>
      </c>
      <c r="AA22" s="39">
        <f>AA$35</f>
        <v>0</v>
      </c>
      <c r="AB22" s="39">
        <f>AB$35</f>
        <v>0</v>
      </c>
      <c r="AC22" s="39">
        <f>AC$35</f>
        <v>0</v>
      </c>
      <c r="AD22" s="39">
        <f>AD$35</f>
        <v>0</v>
      </c>
      <c r="AE22" s="39">
        <f>AE$35</f>
        <v>0</v>
      </c>
      <c r="AF22" s="39">
        <f>AF$35</f>
        <v>0</v>
      </c>
      <c r="AG22" s="39">
        <f>AG$35</f>
        <v>0</v>
      </c>
      <c r="AH22" s="39">
        <f>AH$35</f>
        <v>0</v>
      </c>
      <c r="AI22" s="39">
        <f>AI$35</f>
        <v>0</v>
      </c>
      <c r="AJ22" s="39">
        <f>AJ$35</f>
        <v>0</v>
      </c>
      <c r="AK22" s="39">
        <f>AK$35</f>
        <v>0</v>
      </c>
      <c r="AL22" s="39">
        <f>AL$35</f>
        <v>0</v>
      </c>
      <c r="AM22" s="1">
        <f t="shared" si="38"/>
        <v>0</v>
      </c>
      <c r="AN22" s="1">
        <f t="shared" si="39"/>
        <v>0</v>
      </c>
      <c r="AO22">
        <f>SUM(AG22:AM22)</f>
        <v>0</v>
      </c>
      <c r="AP22" s="1">
        <f t="shared" si="40"/>
        <v>5</v>
      </c>
      <c r="AQ22" s="43">
        <f t="shared" si="41"/>
        <v>5</v>
      </c>
      <c r="AR22" s="50">
        <f t="shared" si="42"/>
        <v>0</v>
      </c>
      <c r="AS22" s="50">
        <f t="shared" si="43"/>
        <v>5</v>
      </c>
      <c r="AT22" s="55" t="str">
        <f t="shared" si="44"/>
        <v>неуд</v>
      </c>
      <c r="AU22" s="47"/>
      <c r="BN22" s="48"/>
      <c r="BO22" s="49"/>
      <c r="BP22" s="49"/>
      <c r="BQ22" s="50"/>
      <c r="BR22" s="51"/>
    </row>
    <row r="23" s="1" customFormat="1" ht="21" customHeight="1">
      <c r="A23" s="57" t="s">
        <v>98</v>
      </c>
      <c r="B23" s="25"/>
      <c r="C23" s="37"/>
      <c r="D23" s="68"/>
      <c r="E23" s="37"/>
      <c r="F23" s="68"/>
      <c r="G23" s="37"/>
      <c r="H23" s="68"/>
      <c r="I23" s="37"/>
      <c r="J23" s="68"/>
      <c r="K23" s="37"/>
      <c r="L23" s="68"/>
      <c r="M23" s="37"/>
      <c r="N23" s="68"/>
      <c r="O23" s="37"/>
      <c r="P23" s="68"/>
      <c r="Q23" s="37"/>
      <c r="R23" s="68"/>
      <c r="S23" s="37"/>
      <c r="T23" s="68"/>
      <c r="U23" s="37"/>
      <c r="V23" s="68"/>
      <c r="W23" s="40"/>
      <c r="X23" s="40"/>
      <c r="Y23" s="39">
        <f>Y$35</f>
        <v>0</v>
      </c>
      <c r="Z23" s="39">
        <f>Z$35</f>
        <v>0</v>
      </c>
      <c r="AA23" s="39">
        <f>AA$35</f>
        <v>0</v>
      </c>
      <c r="AB23" s="39">
        <f>AB$35</f>
        <v>0</v>
      </c>
      <c r="AC23" s="39">
        <f>AC$35</f>
        <v>0</v>
      </c>
      <c r="AD23" s="39">
        <f>AD$35</f>
        <v>0</v>
      </c>
      <c r="AE23" s="39">
        <f>AE$35</f>
        <v>0</v>
      </c>
      <c r="AF23" s="39">
        <f>AF$35</f>
        <v>0</v>
      </c>
      <c r="AG23" s="39">
        <f>AG$35</f>
        <v>0</v>
      </c>
      <c r="AH23" s="39">
        <f>AH$35</f>
        <v>0</v>
      </c>
      <c r="AI23" s="39">
        <f>AI$35</f>
        <v>0</v>
      </c>
      <c r="AJ23" s="39">
        <f>AJ$35</f>
        <v>0</v>
      </c>
      <c r="AK23" s="39">
        <f>AK$35</f>
        <v>0</v>
      </c>
      <c r="AL23" s="39">
        <f>AL$35</f>
        <v>0</v>
      </c>
      <c r="AM23" s="41">
        <f t="shared" si="38"/>
        <v>0</v>
      </c>
      <c r="AN23" s="32">
        <f t="shared" si="39"/>
        <v>0</v>
      </c>
      <c r="AO23" s="42">
        <f>COUNTIF(C23:V23,"н")</f>
        <v>0</v>
      </c>
      <c r="AP23" s="42">
        <f t="shared" si="40"/>
        <v>5</v>
      </c>
      <c r="AQ23" s="43">
        <f t="shared" si="41"/>
        <v>5</v>
      </c>
      <c r="AR23" s="44">
        <f t="shared" si="42"/>
        <v>0</v>
      </c>
      <c r="AS23" s="45">
        <f t="shared" si="43"/>
        <v>5</v>
      </c>
      <c r="AT23" s="69" t="str">
        <f t="shared" si="44"/>
        <v>неуд</v>
      </c>
      <c r="AU23" s="47"/>
      <c r="BN23" s="48"/>
      <c r="BO23" s="49"/>
      <c r="BP23" s="49"/>
      <c r="BQ23" s="50"/>
      <c r="BR23" s="51"/>
    </row>
    <row r="24" s="1" customFormat="1" ht="21" customHeight="1">
      <c r="A24" s="56" t="s">
        <v>99</v>
      </c>
      <c r="B24" s="25"/>
      <c r="C24" s="37"/>
      <c r="D24" s="38"/>
      <c r="E24" s="37"/>
      <c r="F24" s="38"/>
      <c r="G24" s="37"/>
      <c r="H24" s="38"/>
      <c r="I24" s="37"/>
      <c r="J24" s="38"/>
      <c r="K24" s="37"/>
      <c r="L24" s="38"/>
      <c r="M24" s="37"/>
      <c r="N24" s="39"/>
      <c r="O24" s="37"/>
      <c r="P24" s="39"/>
      <c r="Q24" s="37"/>
      <c r="R24" s="39"/>
      <c r="S24" s="37"/>
      <c r="T24" s="39"/>
      <c r="U24" s="37"/>
      <c r="V24" s="39"/>
      <c r="W24" s="39"/>
      <c r="X24" s="39"/>
      <c r="Y24" s="39">
        <f>Y$35</f>
        <v>0</v>
      </c>
      <c r="Z24" s="39">
        <f>Z$35</f>
        <v>0</v>
      </c>
      <c r="AA24" s="39">
        <f>AA$35</f>
        <v>0</v>
      </c>
      <c r="AB24" s="39">
        <f>AB$35</f>
        <v>0</v>
      </c>
      <c r="AC24" s="39">
        <f>AC$35</f>
        <v>0</v>
      </c>
      <c r="AD24" s="39">
        <f>AD$35</f>
        <v>0</v>
      </c>
      <c r="AE24" s="39">
        <f>AE$35</f>
        <v>0</v>
      </c>
      <c r="AF24" s="39">
        <f>AF$35</f>
        <v>0</v>
      </c>
      <c r="AG24" s="39">
        <f>AG$35</f>
        <v>0</v>
      </c>
      <c r="AH24" s="39">
        <f>AH$35</f>
        <v>0</v>
      </c>
      <c r="AI24" s="39">
        <f>AI$35</f>
        <v>0</v>
      </c>
      <c r="AJ24" s="39">
        <f>AJ$35</f>
        <v>0</v>
      </c>
      <c r="AK24" s="39">
        <f>AK$35</f>
        <v>0</v>
      </c>
      <c r="AL24" s="39">
        <f>AL$35</f>
        <v>0</v>
      </c>
      <c r="AM24" s="41">
        <f t="shared" si="38"/>
        <v>0</v>
      </c>
      <c r="AN24" s="32">
        <f t="shared" si="39"/>
        <v>0</v>
      </c>
      <c r="AO24" s="42">
        <f>COUNTIF(C24:V24,"н")</f>
        <v>0</v>
      </c>
      <c r="AP24" s="42">
        <f t="shared" si="40"/>
        <v>5</v>
      </c>
      <c r="AQ24" s="43">
        <f t="shared" si="41"/>
        <v>5</v>
      </c>
      <c r="AR24" s="44">
        <f t="shared" si="42"/>
        <v>0</v>
      </c>
      <c r="AS24" s="45">
        <f t="shared" si="43"/>
        <v>5</v>
      </c>
      <c r="AT24" s="70" t="str">
        <f t="shared" si="44"/>
        <v>неуд</v>
      </c>
      <c r="AU24" s="47"/>
      <c r="BN24" s="48"/>
      <c r="BO24" s="49"/>
      <c r="BP24" s="49"/>
      <c r="BQ24" s="50"/>
      <c r="BR24" s="51"/>
    </row>
    <row r="25" s="1" customFormat="1" ht="21" customHeight="1">
      <c r="A25" s="56" t="s">
        <v>100</v>
      </c>
      <c r="B25" s="25"/>
      <c r="C25" s="37"/>
      <c r="D25" s="38"/>
      <c r="E25" s="37"/>
      <c r="F25" s="38"/>
      <c r="G25" s="37"/>
      <c r="H25" s="38"/>
      <c r="I25" s="37"/>
      <c r="J25" s="38"/>
      <c r="K25" s="37"/>
      <c r="L25" s="38"/>
      <c r="M25" s="37"/>
      <c r="N25" s="39"/>
      <c r="O25" s="37"/>
      <c r="P25" s="39"/>
      <c r="Q25" s="37"/>
      <c r="R25" s="39"/>
      <c r="S25" s="37"/>
      <c r="T25" s="39"/>
      <c r="U25" s="37"/>
      <c r="V25" s="39"/>
      <c r="W25" s="39"/>
      <c r="X25" s="39"/>
      <c r="Y25" s="39">
        <f>Y$35</f>
        <v>0</v>
      </c>
      <c r="Z25" s="39">
        <f>Z$35</f>
        <v>0</v>
      </c>
      <c r="AA25" s="39">
        <f>AA$35</f>
        <v>0</v>
      </c>
      <c r="AB25" s="39">
        <f>AB$35</f>
        <v>0</v>
      </c>
      <c r="AC25" s="39">
        <f>AC$35</f>
        <v>0</v>
      </c>
      <c r="AD25" s="39">
        <f>AD$35</f>
        <v>0</v>
      </c>
      <c r="AE25" s="39">
        <f>AE$35</f>
        <v>0</v>
      </c>
      <c r="AF25" s="39">
        <f>AF$35</f>
        <v>0</v>
      </c>
      <c r="AG25" s="39">
        <f>AG$35</f>
        <v>0</v>
      </c>
      <c r="AH25" s="39">
        <f>AH$35</f>
        <v>0</v>
      </c>
      <c r="AI25" s="39">
        <f>AI$35</f>
        <v>0</v>
      </c>
      <c r="AJ25" s="39">
        <f>AJ$35</f>
        <v>0</v>
      </c>
      <c r="AK25" s="39">
        <f>AK$35</f>
        <v>0</v>
      </c>
      <c r="AL25" s="39">
        <f>AL$35</f>
        <v>0</v>
      </c>
      <c r="AM25" s="41">
        <f t="shared" si="38"/>
        <v>0</v>
      </c>
      <c r="AN25" s="32">
        <f t="shared" si="39"/>
        <v>0</v>
      </c>
      <c r="AO25" s="42">
        <f>COUNTIF(C25:V25,"н")</f>
        <v>0</v>
      </c>
      <c r="AP25" s="42">
        <f t="shared" si="40"/>
        <v>5</v>
      </c>
      <c r="AQ25" s="43">
        <f>ROUND(IF(SUM(AM25*AQ$2/AM$2,AP25)&gt;AQ$2,AQ$2,SUM(AM25*AQ$2/AM$2,AP25)),0)</f>
        <v>5</v>
      </c>
      <c r="AR25" s="44">
        <f>ROUND((AN25*AR$2/AN$2),0)</f>
        <v>0</v>
      </c>
      <c r="AS25" s="45">
        <f t="shared" si="43"/>
        <v>5</v>
      </c>
      <c r="AT25" s="70" t="str">
        <f t="shared" si="44"/>
        <v>неуд</v>
      </c>
      <c r="AU25" s="47"/>
      <c r="BN25" s="48"/>
      <c r="BO25" s="49"/>
      <c r="BP25" s="49"/>
      <c r="BQ25" s="50"/>
      <c r="BR25" s="51"/>
    </row>
    <row r="26" s="1" customFormat="1" ht="21" customHeight="1">
      <c r="A26" s="57" t="s">
        <v>101</v>
      </c>
      <c r="B26" s="25"/>
      <c r="C26" s="37"/>
      <c r="D26" s="68"/>
      <c r="E26" s="37"/>
      <c r="F26" s="68"/>
      <c r="G26" s="37"/>
      <c r="H26" s="68"/>
      <c r="I26" s="37"/>
      <c r="J26" s="68"/>
      <c r="K26" s="37"/>
      <c r="L26" s="68"/>
      <c r="M26" s="37"/>
      <c r="N26" s="68"/>
      <c r="O26" s="37"/>
      <c r="P26" s="68"/>
      <c r="Q26" s="37"/>
      <c r="R26" s="68"/>
      <c r="S26" s="37"/>
      <c r="T26" s="68"/>
      <c r="U26" s="37"/>
      <c r="V26" s="68"/>
      <c r="W26" s="40"/>
      <c r="X26" s="40"/>
      <c r="Y26" s="39">
        <f>Y$35</f>
        <v>0</v>
      </c>
      <c r="Z26" s="39">
        <f>Z$35</f>
        <v>0</v>
      </c>
      <c r="AA26" s="39">
        <f>AA$35</f>
        <v>0</v>
      </c>
      <c r="AB26" s="39">
        <f>AB$35</f>
        <v>0</v>
      </c>
      <c r="AC26" s="39">
        <f>AC$35</f>
        <v>0</v>
      </c>
      <c r="AD26" s="39">
        <f>AD$35</f>
        <v>0</v>
      </c>
      <c r="AE26" s="39">
        <f>AE$35</f>
        <v>0</v>
      </c>
      <c r="AF26" s="39">
        <f>AF$35</f>
        <v>0</v>
      </c>
      <c r="AG26" s="39">
        <f>AG$35</f>
        <v>0</v>
      </c>
      <c r="AH26" s="39">
        <f>AH$35</f>
        <v>0</v>
      </c>
      <c r="AI26" s="39">
        <f>AI$35</f>
        <v>0</v>
      </c>
      <c r="AJ26" s="39">
        <f>AJ$35</f>
        <v>0</v>
      </c>
      <c r="AK26" s="39">
        <f>AK$35</f>
        <v>0</v>
      </c>
      <c r="AL26" s="39">
        <f>AL$35</f>
        <v>0</v>
      </c>
      <c r="AM26" s="41">
        <f t="shared" si="38"/>
        <v>0</v>
      </c>
      <c r="AN26" s="32">
        <f t="shared" si="39"/>
        <v>0</v>
      </c>
      <c r="AO26" s="42">
        <f>COUNTIF(C26:V26,"н")</f>
        <v>0</v>
      </c>
      <c r="AP26" s="42">
        <f t="shared" si="40"/>
        <v>5</v>
      </c>
      <c r="AQ26" s="43">
        <f>ROUND(IF(SUM(AM26*AQ$2/AM$2,AP26)&gt;AQ$2,AQ$2,SUM(AM26*AQ$2/AM$2,AP26)),0)</f>
        <v>5</v>
      </c>
      <c r="AR26" s="44">
        <f>ROUND((AN26*AR$2/AN$2),0)</f>
        <v>0</v>
      </c>
      <c r="AS26" s="45">
        <f t="shared" si="43"/>
        <v>5</v>
      </c>
      <c r="AT26" s="69" t="str">
        <f t="shared" si="44"/>
        <v>неуд</v>
      </c>
      <c r="AU26" s="47"/>
      <c r="BN26" s="48"/>
      <c r="BO26" s="49"/>
      <c r="BP26" s="49"/>
      <c r="BQ26" s="50"/>
      <c r="BR26" s="51"/>
    </row>
    <row r="27" s="1" customFormat="1" ht="21" customHeight="1">
      <c r="A27" s="56" t="s">
        <v>102</v>
      </c>
      <c r="B27" s="25"/>
      <c r="C27" s="37"/>
      <c r="D27" s="38"/>
      <c r="E27" s="37"/>
      <c r="F27" s="38"/>
      <c r="G27" s="37"/>
      <c r="H27" s="38"/>
      <c r="I27" s="37"/>
      <c r="J27" s="38"/>
      <c r="K27" s="37"/>
      <c r="L27" s="38"/>
      <c r="M27" s="37"/>
      <c r="N27" s="39"/>
      <c r="O27" s="37"/>
      <c r="P27" s="39"/>
      <c r="Q27" s="37"/>
      <c r="R27" s="39"/>
      <c r="S27" s="37"/>
      <c r="T27" s="39"/>
      <c r="U27" s="37"/>
      <c r="V27" s="39"/>
      <c r="W27" s="39"/>
      <c r="X27" s="39"/>
      <c r="Y27" s="39">
        <f>Y$35</f>
        <v>0</v>
      </c>
      <c r="Z27" s="39">
        <f>Z$35</f>
        <v>0</v>
      </c>
      <c r="AA27" s="39">
        <f>AA$35</f>
        <v>0</v>
      </c>
      <c r="AB27" s="39">
        <f>AB$35</f>
        <v>0</v>
      </c>
      <c r="AC27" s="39">
        <f>AC$35</f>
        <v>0</v>
      </c>
      <c r="AD27" s="39">
        <f>AD$35</f>
        <v>0</v>
      </c>
      <c r="AE27" s="39">
        <f>AE$35</f>
        <v>0</v>
      </c>
      <c r="AF27" s="39">
        <f>AF$35</f>
        <v>0</v>
      </c>
      <c r="AG27" s="39">
        <f>AG$35</f>
        <v>0</v>
      </c>
      <c r="AH27" s="39">
        <f>AH$35</f>
        <v>0</v>
      </c>
      <c r="AI27" s="39">
        <f>AI$35</f>
        <v>0</v>
      </c>
      <c r="AJ27" s="39">
        <f>AJ$35</f>
        <v>0</v>
      </c>
      <c r="AK27" s="39">
        <f>AK$35</f>
        <v>0</v>
      </c>
      <c r="AL27" s="39">
        <f>AL$35</f>
        <v>0</v>
      </c>
      <c r="AM27" s="41">
        <f t="shared" si="38"/>
        <v>0</v>
      </c>
      <c r="AN27" s="32">
        <f t="shared" si="39"/>
        <v>0</v>
      </c>
      <c r="AO27" s="42">
        <f>COUNTIF(C27:V27,"н")</f>
        <v>0</v>
      </c>
      <c r="AP27" s="42">
        <f t="shared" si="40"/>
        <v>5</v>
      </c>
      <c r="AQ27" s="43">
        <f>ROUND(IF(SUM(AM27*AQ$2/AM$2,AP27)&gt;AQ$2,AQ$2,SUM(AM27*AQ$2/AM$2,AP27)),0)</f>
        <v>5</v>
      </c>
      <c r="AR27" s="44">
        <f>ROUND((AN27*AR$2/AN$2),0)</f>
        <v>0</v>
      </c>
      <c r="AS27" s="45">
        <f t="shared" si="43"/>
        <v>5</v>
      </c>
      <c r="AT27" s="70" t="str">
        <f t="shared" si="44"/>
        <v>неуд</v>
      </c>
      <c r="AU27" s="47"/>
      <c r="BN27" s="48"/>
      <c r="BO27" s="49"/>
      <c r="BP27" s="49"/>
      <c r="BQ27" s="50"/>
      <c r="BR27" s="51"/>
    </row>
    <row r="28" s="1" customFormat="1" ht="21" customHeight="1">
      <c r="A28" s="57" t="s">
        <v>103</v>
      </c>
      <c r="B28" s="25"/>
      <c r="C28" s="37"/>
      <c r="D28" s="68"/>
      <c r="E28" s="37"/>
      <c r="F28" s="68"/>
      <c r="G28" s="37"/>
      <c r="H28" s="68"/>
      <c r="I28" s="37"/>
      <c r="J28" s="68"/>
      <c r="K28" s="37"/>
      <c r="L28" s="68"/>
      <c r="M28" s="37"/>
      <c r="N28" s="68"/>
      <c r="O28" s="37"/>
      <c r="P28" s="68"/>
      <c r="Q28" s="37"/>
      <c r="R28" s="68"/>
      <c r="S28" s="37"/>
      <c r="T28" s="68"/>
      <c r="U28" s="37"/>
      <c r="V28" s="68"/>
      <c r="W28" s="40"/>
      <c r="X28" s="40"/>
      <c r="Y28" s="39">
        <f>Y$35</f>
        <v>0</v>
      </c>
      <c r="Z28" s="39">
        <f>Z$35</f>
        <v>0</v>
      </c>
      <c r="AA28" s="39">
        <f>AA$35</f>
        <v>0</v>
      </c>
      <c r="AB28" s="39">
        <f>AB$35</f>
        <v>0</v>
      </c>
      <c r="AC28" s="39">
        <f>AC$35</f>
        <v>0</v>
      </c>
      <c r="AD28" s="39">
        <f>AD$35</f>
        <v>0</v>
      </c>
      <c r="AE28" s="39">
        <f>AE$35</f>
        <v>0</v>
      </c>
      <c r="AF28" s="39">
        <f>AF$35</f>
        <v>0</v>
      </c>
      <c r="AG28" s="39">
        <f>AG$35</f>
        <v>0</v>
      </c>
      <c r="AH28" s="39">
        <f>AH$35</f>
        <v>0</v>
      </c>
      <c r="AI28" s="39">
        <f>AI$35</f>
        <v>0</v>
      </c>
      <c r="AJ28" s="39">
        <f>AJ$35</f>
        <v>0</v>
      </c>
      <c r="AK28" s="39">
        <f>AK$35</f>
        <v>0</v>
      </c>
      <c r="AL28" s="39">
        <f>AL$35</f>
        <v>0</v>
      </c>
      <c r="AM28" s="41">
        <f t="shared" si="38"/>
        <v>0</v>
      </c>
      <c r="AN28" s="32">
        <f t="shared" si="39"/>
        <v>0</v>
      </c>
      <c r="AO28" s="42">
        <f>COUNTIF(C28:V28,"н")</f>
        <v>0</v>
      </c>
      <c r="AP28" s="42">
        <f t="shared" si="40"/>
        <v>5</v>
      </c>
      <c r="AQ28" s="43">
        <f>ROUND(IF(SUM(AM28*AQ$2/AM$2,AP28)&gt;AQ$2,AQ$2,SUM(AM28*AQ$2/AM$2,AP28)),0)</f>
        <v>5</v>
      </c>
      <c r="AR28" s="44">
        <f>ROUND((AN28*AR$2/AN$2),0)</f>
        <v>0</v>
      </c>
      <c r="AS28" s="45">
        <f t="shared" si="43"/>
        <v>5</v>
      </c>
      <c r="AT28" s="69" t="str">
        <f t="shared" si="44"/>
        <v>неуд</v>
      </c>
      <c r="AU28" s="47"/>
      <c r="BN28" s="48"/>
      <c r="BO28" s="49"/>
      <c r="BP28" s="49"/>
      <c r="BQ28" s="50"/>
      <c r="BR28" s="51"/>
    </row>
    <row r="29" s="1" customFormat="1" ht="21" customHeight="1">
      <c r="A29" s="56" t="s">
        <v>104</v>
      </c>
      <c r="B29" s="25"/>
      <c r="C29" s="37"/>
      <c r="D29" s="38"/>
      <c r="E29" s="37"/>
      <c r="F29" s="38"/>
      <c r="G29" s="37"/>
      <c r="H29" s="38"/>
      <c r="I29" s="37"/>
      <c r="J29" s="38"/>
      <c r="K29" s="37"/>
      <c r="L29" s="38"/>
      <c r="M29" s="37"/>
      <c r="N29" s="39"/>
      <c r="O29" s="37"/>
      <c r="P29" s="39"/>
      <c r="Q29" s="37"/>
      <c r="R29" s="39"/>
      <c r="S29" s="37"/>
      <c r="T29" s="39"/>
      <c r="U29" s="37"/>
      <c r="V29" s="39"/>
      <c r="W29" s="39"/>
      <c r="X29" s="39"/>
      <c r="Y29" s="39">
        <f>Y$35</f>
        <v>0</v>
      </c>
      <c r="Z29" s="39">
        <f>Z$35</f>
        <v>0</v>
      </c>
      <c r="AA29" s="39">
        <f>AA$35</f>
        <v>0</v>
      </c>
      <c r="AB29" s="39">
        <f>AB$35</f>
        <v>0</v>
      </c>
      <c r="AC29" s="39">
        <f>AC$35</f>
        <v>0</v>
      </c>
      <c r="AD29" s="39">
        <f>AD$35</f>
        <v>0</v>
      </c>
      <c r="AE29" s="39">
        <f>AE$35</f>
        <v>0</v>
      </c>
      <c r="AF29" s="39">
        <f>AF$35</f>
        <v>0</v>
      </c>
      <c r="AG29" s="39">
        <f>AG$35</f>
        <v>0</v>
      </c>
      <c r="AH29" s="39">
        <f>AH$35</f>
        <v>0</v>
      </c>
      <c r="AI29" s="39">
        <f>AI$35</f>
        <v>0</v>
      </c>
      <c r="AJ29" s="39">
        <f>AJ$35</f>
        <v>0</v>
      </c>
      <c r="AK29" s="39">
        <f>AK$35</f>
        <v>0</v>
      </c>
      <c r="AL29" s="39">
        <f>AL$35</f>
        <v>0</v>
      </c>
      <c r="AM29" s="41">
        <f t="shared" si="38"/>
        <v>0</v>
      </c>
      <c r="AN29" s="32">
        <f t="shared" si="39"/>
        <v>0</v>
      </c>
      <c r="AO29" s="42">
        <f>COUNTIF(C29:V29,"н")</f>
        <v>0</v>
      </c>
      <c r="AP29" s="42">
        <f t="shared" si="40"/>
        <v>5</v>
      </c>
      <c r="AQ29" s="43">
        <f>ROUND(IF(SUM(AM29*AQ$2/AM$2,AP29)&gt;AQ$2,AQ$2,SUM(AM29*AQ$2/AM$2,AP29)),0)</f>
        <v>5</v>
      </c>
      <c r="AR29" s="44">
        <f>ROUND((AN29*AR$2/AN$2),0)</f>
        <v>0</v>
      </c>
      <c r="AS29" s="45">
        <f t="shared" si="43"/>
        <v>5</v>
      </c>
      <c r="AT29" s="70" t="str">
        <f t="shared" si="44"/>
        <v>неуд</v>
      </c>
      <c r="AU29" s="47"/>
      <c r="BN29" s="48"/>
      <c r="BO29" s="49"/>
      <c r="BP29" s="49"/>
      <c r="BQ29" s="50"/>
      <c r="BR29" s="51"/>
    </row>
    <row r="30" s="1" customFormat="1" ht="21" customHeight="1">
      <c r="A30" s="56" t="s">
        <v>105</v>
      </c>
      <c r="B30" s="25"/>
      <c r="C30" s="37"/>
      <c r="D30" s="38"/>
      <c r="E30" s="37"/>
      <c r="F30" s="38"/>
      <c r="G30" s="37"/>
      <c r="H30" s="38"/>
      <c r="I30" s="37"/>
      <c r="J30" s="38"/>
      <c r="K30" s="37"/>
      <c r="L30" s="38"/>
      <c r="M30" s="37"/>
      <c r="N30" s="39"/>
      <c r="O30" s="37"/>
      <c r="P30" s="39"/>
      <c r="Q30" s="37"/>
      <c r="R30" s="39"/>
      <c r="S30" s="37"/>
      <c r="T30" s="39"/>
      <c r="U30" s="37"/>
      <c r="V30" s="39"/>
      <c r="W30" s="39"/>
      <c r="X30" s="39"/>
      <c r="Y30" s="39">
        <f>Y$35</f>
        <v>0</v>
      </c>
      <c r="Z30" s="39">
        <f>Z$35</f>
        <v>0</v>
      </c>
      <c r="AA30" s="39">
        <f>AA$35</f>
        <v>0</v>
      </c>
      <c r="AB30" s="39">
        <f>AB$35</f>
        <v>0</v>
      </c>
      <c r="AC30" s="39">
        <f>AC$35</f>
        <v>0</v>
      </c>
      <c r="AD30" s="39">
        <f>AD$35</f>
        <v>0</v>
      </c>
      <c r="AE30" s="39">
        <f>AE$35</f>
        <v>0</v>
      </c>
      <c r="AF30" s="39">
        <f>AF$35</f>
        <v>0</v>
      </c>
      <c r="AG30" s="39">
        <f>AG$35</f>
        <v>0</v>
      </c>
      <c r="AH30" s="39">
        <f>AH$35</f>
        <v>0</v>
      </c>
      <c r="AI30" s="39">
        <f>AI$35</f>
        <v>0</v>
      </c>
      <c r="AJ30" s="39">
        <f>AJ$35</f>
        <v>0</v>
      </c>
      <c r="AK30" s="39">
        <f>AK$35</f>
        <v>0</v>
      </c>
      <c r="AL30" s="39">
        <f>AL$35</f>
        <v>0</v>
      </c>
      <c r="AM30" s="41">
        <f t="shared" si="38"/>
        <v>0</v>
      </c>
      <c r="AN30" s="32">
        <f t="shared" si="39"/>
        <v>0</v>
      </c>
      <c r="AO30" s="42">
        <f>COUNTIF(C30:V30,"н")</f>
        <v>0</v>
      </c>
      <c r="AP30" s="42">
        <f t="shared" si="40"/>
        <v>5</v>
      </c>
      <c r="AQ30" s="43">
        <f>ROUND(IF(SUM(AM30*AQ$2/AM$2,AP30)&gt;AQ$2,AQ$2,SUM(AM30*AQ$2/AM$2,AP30)),0)</f>
        <v>5</v>
      </c>
      <c r="AR30" s="44">
        <f>ROUND((AN30*AR$2/AN$2),0)</f>
        <v>0</v>
      </c>
      <c r="AS30" s="45">
        <f t="shared" si="43"/>
        <v>5</v>
      </c>
      <c r="AT30" s="70" t="str">
        <f t="shared" si="44"/>
        <v>неуд</v>
      </c>
      <c r="AU30" s="47"/>
      <c r="BN30" s="48"/>
      <c r="BO30" s="49"/>
      <c r="BP30" s="49"/>
      <c r="BQ30" s="50"/>
      <c r="BR30" s="51"/>
    </row>
    <row r="31" s="1" customFormat="1" ht="21" customHeight="1">
      <c r="A31" s="57" t="s">
        <v>106</v>
      </c>
      <c r="B31" s="25"/>
      <c r="C31" s="37"/>
      <c r="D31" s="68"/>
      <c r="E31" s="37"/>
      <c r="F31" s="68"/>
      <c r="G31" s="37"/>
      <c r="H31" s="68"/>
      <c r="I31" s="37"/>
      <c r="J31" s="68"/>
      <c r="K31" s="37"/>
      <c r="L31" s="68"/>
      <c r="M31" s="37"/>
      <c r="N31" s="68"/>
      <c r="O31" s="37"/>
      <c r="P31" s="68"/>
      <c r="Q31" s="37"/>
      <c r="R31" s="68"/>
      <c r="S31" s="37"/>
      <c r="T31" s="68"/>
      <c r="U31" s="37"/>
      <c r="V31" s="68"/>
      <c r="W31" s="40"/>
      <c r="X31" s="40"/>
      <c r="Y31" s="39">
        <f>Y$35</f>
        <v>0</v>
      </c>
      <c r="Z31" s="39">
        <f>Z$35</f>
        <v>0</v>
      </c>
      <c r="AA31" s="39">
        <f>AA$35</f>
        <v>0</v>
      </c>
      <c r="AB31" s="39">
        <f>AB$35</f>
        <v>0</v>
      </c>
      <c r="AC31" s="39">
        <f>AC$35</f>
        <v>0</v>
      </c>
      <c r="AD31" s="39">
        <f>AD$35</f>
        <v>0</v>
      </c>
      <c r="AE31" s="39">
        <f>AE$35</f>
        <v>0</v>
      </c>
      <c r="AF31" s="39">
        <f>AF$35</f>
        <v>0</v>
      </c>
      <c r="AG31" s="39">
        <f>AG$35</f>
        <v>0</v>
      </c>
      <c r="AH31" s="39">
        <f>AH$35</f>
        <v>0</v>
      </c>
      <c r="AI31" s="39">
        <f>AI$35</f>
        <v>0</v>
      </c>
      <c r="AJ31" s="39">
        <f>AJ$35</f>
        <v>0</v>
      </c>
      <c r="AK31" s="39">
        <f>AK$35</f>
        <v>0</v>
      </c>
      <c r="AL31" s="39">
        <f>AL$35</f>
        <v>0</v>
      </c>
      <c r="AM31" s="41">
        <f t="shared" si="38"/>
        <v>0</v>
      </c>
      <c r="AN31" s="32">
        <f t="shared" si="39"/>
        <v>0</v>
      </c>
      <c r="AO31" s="42">
        <f>COUNTIF(C31:V31,"н")</f>
        <v>0</v>
      </c>
      <c r="AP31" s="42">
        <f t="shared" si="40"/>
        <v>5</v>
      </c>
      <c r="AQ31" s="43">
        <f>ROUND(IF(SUM(AM31*AQ$2/AM$2,AP31)&gt;AQ$2,AQ$2,SUM(AM31*AQ$2/AM$2,AP31)),0)</f>
        <v>5</v>
      </c>
      <c r="AR31" s="44">
        <f>ROUND((AN31*AR$2/AN$2),0)</f>
        <v>0</v>
      </c>
      <c r="AS31" s="45">
        <f t="shared" si="43"/>
        <v>5</v>
      </c>
      <c r="AT31" s="69" t="str">
        <f t="shared" si="44"/>
        <v>неуд</v>
      </c>
      <c r="AU31" s="47"/>
      <c r="BN31" s="48"/>
      <c r="BO31" s="49"/>
      <c r="BP31" s="49"/>
      <c r="BQ31" s="50"/>
      <c r="BR31" s="51"/>
    </row>
    <row r="32" s="1" customFormat="1" ht="21" customHeight="1">
      <c r="A32" s="56" t="s">
        <v>107</v>
      </c>
      <c r="B32" s="25"/>
      <c r="C32" s="37"/>
      <c r="D32" s="38"/>
      <c r="E32" s="37"/>
      <c r="F32" s="38"/>
      <c r="G32" s="37"/>
      <c r="H32" s="38"/>
      <c r="I32" s="37"/>
      <c r="J32" s="38"/>
      <c r="K32" s="37"/>
      <c r="L32" s="38"/>
      <c r="M32" s="37"/>
      <c r="N32" s="39"/>
      <c r="O32" s="37"/>
      <c r="P32" s="39"/>
      <c r="Q32" s="37"/>
      <c r="R32" s="39"/>
      <c r="S32" s="37"/>
      <c r="T32" s="39"/>
      <c r="U32" s="37"/>
      <c r="V32" s="39"/>
      <c r="W32" s="39"/>
      <c r="X32" s="39"/>
      <c r="Y32" s="39">
        <f>Y$35</f>
        <v>0</v>
      </c>
      <c r="Z32" s="39">
        <f>Z$35</f>
        <v>0</v>
      </c>
      <c r="AA32" s="39">
        <f>AA$35</f>
        <v>0</v>
      </c>
      <c r="AB32" s="39">
        <f>AB$35</f>
        <v>0</v>
      </c>
      <c r="AC32" s="39">
        <f>AC$35</f>
        <v>0</v>
      </c>
      <c r="AD32" s="39">
        <f>AD$35</f>
        <v>0</v>
      </c>
      <c r="AE32" s="39">
        <f>AE$35</f>
        <v>0</v>
      </c>
      <c r="AF32" s="39">
        <f>AF$35</f>
        <v>0</v>
      </c>
      <c r="AG32" s="39">
        <f>AG$35</f>
        <v>0</v>
      </c>
      <c r="AH32" s="39">
        <f>AH$35</f>
        <v>0</v>
      </c>
      <c r="AI32" s="39">
        <f>AI$35</f>
        <v>0</v>
      </c>
      <c r="AJ32" s="39">
        <f>AJ$35</f>
        <v>0</v>
      </c>
      <c r="AK32" s="39">
        <f>AK$35</f>
        <v>0</v>
      </c>
      <c r="AL32" s="39">
        <f>AL$35</f>
        <v>0</v>
      </c>
      <c r="AM32" s="41">
        <f t="shared" si="38"/>
        <v>0</v>
      </c>
      <c r="AN32" s="32">
        <f t="shared" si="39"/>
        <v>0</v>
      </c>
      <c r="AO32" s="42">
        <f>COUNTIF(C32:V32,"н")</f>
        <v>0</v>
      </c>
      <c r="AP32" s="42">
        <f t="shared" si="40"/>
        <v>5</v>
      </c>
      <c r="AQ32" s="43">
        <f>ROUND(IF(SUM(AM32*AQ$2/AM$2,AP32)&gt;AQ$2,AQ$2,SUM(AM32*AQ$2/AM$2,AP32)),0)</f>
        <v>5</v>
      </c>
      <c r="AR32" s="44">
        <f>ROUND((AN32*AR$2/AN$2),0)</f>
        <v>0</v>
      </c>
      <c r="AS32" s="45">
        <f t="shared" si="43"/>
        <v>5</v>
      </c>
      <c r="AT32" s="70" t="str">
        <f t="shared" si="44"/>
        <v>неуд</v>
      </c>
      <c r="AU32" s="47"/>
      <c r="BN32" s="48"/>
      <c r="BO32" s="49"/>
      <c r="BP32" s="49"/>
      <c r="BQ32" s="50"/>
      <c r="BR32" s="51"/>
    </row>
    <row r="33" ht="21">
      <c r="A33" s="58" t="s">
        <v>73</v>
      </c>
      <c r="L33" s="62"/>
      <c r="Y33" s="59">
        <v>45307</v>
      </c>
      <c r="Z33" s="59">
        <f t="shared" ref="Z33:AK33" ca="1" si="45">TODAY()</f>
        <v>45307</v>
      </c>
      <c r="AA33" s="59">
        <f t="shared" ca="1" si="45"/>
        <v>45307</v>
      </c>
      <c r="AB33" s="59">
        <f t="shared" ca="1" si="45"/>
        <v>45307</v>
      </c>
      <c r="AC33" s="59">
        <f t="shared" ca="1" si="45"/>
        <v>45307</v>
      </c>
      <c r="AD33" s="59">
        <f t="shared" ca="1" si="45"/>
        <v>45307</v>
      </c>
      <c r="AE33" s="59">
        <v>45307</v>
      </c>
      <c r="AF33" s="59">
        <f t="shared" ca="1" si="45"/>
        <v>45307</v>
      </c>
      <c r="AG33" s="71">
        <v>45307</v>
      </c>
      <c r="AH33" s="59">
        <f t="shared" ca="1" si="45"/>
        <v>45307</v>
      </c>
      <c r="AI33" s="59">
        <f t="shared" ca="1" si="45"/>
        <v>45307</v>
      </c>
      <c r="AJ33" s="59">
        <f t="shared" ca="1" si="45"/>
        <v>45307</v>
      </c>
      <c r="AK33" s="59">
        <f t="shared" ca="1" si="45"/>
        <v>45307</v>
      </c>
      <c r="AL33" s="59">
        <f ca="1">TODAY()</f>
        <v>45307</v>
      </c>
      <c r="AU33" s="47"/>
      <c r="BL33" s="23" t="s">
        <v>74</v>
      </c>
      <c r="BM33" s="60">
        <v>754</v>
      </c>
    </row>
    <row r="34">
      <c r="A34" s="58" t="s">
        <v>75</v>
      </c>
      <c r="Y34" s="72">
        <f>ROUND((TODAY()-Y33)/7,0)</f>
        <v>0</v>
      </c>
      <c r="Z34" s="61">
        <f>ROUND((TODAY()-Z33)/7,0)</f>
        <v>0</v>
      </c>
      <c r="AA34" s="61">
        <f>ROUND((TODAY()-AA33)/7,0)</f>
        <v>0</v>
      </c>
      <c r="AB34" s="61">
        <f>ROUND((TODAY()-AB33)/7,0)</f>
        <v>0</v>
      </c>
      <c r="AC34" s="61">
        <f>ROUND((TODAY()-AC33)/7,0)</f>
        <v>0</v>
      </c>
      <c r="AD34" s="61">
        <f>ROUND((TODAY()-AD33)/7,0)</f>
        <v>0</v>
      </c>
      <c r="AE34" s="73">
        <f>ROUND((TODAY()-AE33)/7,0)</f>
        <v>0</v>
      </c>
      <c r="AF34" s="61">
        <f>ROUND((TODAY()-AF33)/7,0)</f>
        <v>0</v>
      </c>
      <c r="AG34" s="72">
        <f>ROUND((TODAY()-AG33)/7,0)</f>
        <v>0</v>
      </c>
      <c r="AH34" s="61">
        <f>ROUND((TODAY()-AH33)/7,0)</f>
        <v>0</v>
      </c>
      <c r="AI34" s="61">
        <f>ROUND((TODAY()-AI33)/7,0)</f>
        <v>0</v>
      </c>
      <c r="AJ34" s="61">
        <f>ROUND((TODAY()-AJ33)/7,0)</f>
        <v>0</v>
      </c>
      <c r="AK34" s="61">
        <f>ROUND((TODAY()-AK33)/7,0)</f>
        <v>0</v>
      </c>
      <c r="AL34" s="61">
        <f>ROUND((TODAY()-AL33)/7,0)</f>
        <v>0</v>
      </c>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row>
    <row r="35">
      <c r="A35" s="58" t="s">
        <v>76</v>
      </c>
      <c r="Y35" s="63">
        <f>IF(Y34=0,0,-ROUND(Y34/3-0.8,0))</f>
        <v>0</v>
      </c>
      <c r="Z35" s="63">
        <f>IF(Z34=0,0,-ROUND(Z34/3-0.8,0))</f>
        <v>0</v>
      </c>
      <c r="AA35" s="63">
        <f>IF(AA34=0,0,-ROUND(AA34/3-0.8,0))</f>
        <v>0</v>
      </c>
      <c r="AB35" s="63">
        <f>IF(AB34=0,0,-ROUND(AB34/3-0.8,0))</f>
        <v>0</v>
      </c>
      <c r="AC35" s="63">
        <f>IF(AC34=0,0,-ROUND(AC34/3-0.8,0))</f>
        <v>0</v>
      </c>
      <c r="AD35" s="63">
        <f>IF(AD34=0,0,-ROUND(AD34/3-0.8,0))</f>
        <v>0</v>
      </c>
      <c r="AE35" s="63">
        <f>IF(AE34=0,0,-ROUND(AE34/3-0.8,0))</f>
        <v>0</v>
      </c>
      <c r="AF35" s="63">
        <f>IF(AF34=0,0,-ROUND(AF34/3-0.8,0))</f>
        <v>0</v>
      </c>
      <c r="AG35" s="63">
        <f>IF(AG34=0,0,-ROUND(AG34/3-0.8,0))</f>
        <v>0</v>
      </c>
      <c r="AH35" s="63">
        <f>IF(AH34=0,0,-ROUND(AH34/3-0.8,0))</f>
        <v>0</v>
      </c>
      <c r="AI35" s="63">
        <f>IF(AI34=0,0,-ROUND(AI34/3-0.8,0))</f>
        <v>0</v>
      </c>
      <c r="AJ35" s="63">
        <f>IF(AJ34=0,0,-ROUND(AJ34/3-0.8,0))</f>
        <v>0</v>
      </c>
      <c r="AK35" s="63">
        <f>IF(AK34=0,0,-ROUND(AK34/3-0.8,0))</f>
        <v>0</v>
      </c>
      <c r="AL35" s="63">
        <f ca="1">IF(AL34=0,0,-ROUND(AL34/3-0.8,0))</f>
        <v>0</v>
      </c>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row>
    <row r="36">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row>
    <row r="37">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row>
  </sheetData>
  <hyperlinks>
    <hyperlink r:id="rId1" ref="W1" tooltip="Компьютерные сети. Курсовая работа"/>
    <hyperlink r:id="rId2" ref="X1" tooltip="Компьютерные сети: учеб. пособие"/>
    <hyperlink r:id="rId3" ref="Y1"/>
    <hyperlink r:id="rId4" ref="AE1"/>
    <hyperlink r:id="rId5" ref="AG1"/>
    <hyperlink r:id="rId6" ref="AL1" tooltip="за каждые следующие 10% добавляется 1 балл: 0-9% - 0 баллов, 10-19% - 1 балл и т.д. Если 100% - 10 баллов "/>
  </hyperlink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legacyDrawing r:id="rId9"/>
  <extLst>
    <ext xmlns:x14="http://schemas.microsoft.com/office/spreadsheetml/2009/9/main" uri="{78C0D931-6437-407d-A8EE-F0AAD7539E65}">
      <x14:conditionalFormattings>
        <x14:conditionalFormatting xmlns:xm="http://schemas.microsoft.com/office/excel/2006/main">
          <x14:cfRule type="dataBar" priority="231" id="{0092003B-001A-462F-A173-00E8004300A0}">
            <x14:dataBar maxLength="100" minLength="0" border="1" axisPosition="automatic" direction="context" negativeBarBorderColorSameAsPositive="0">
              <x14:cfvo type="autoMin"/>
              <x14:cfvo type="autoMax"/>
              <x14:fillColor rgb="FF638EC6"/>
              <x14:borderColor rgb="FF638EC6"/>
              <x14:negativeFillColor indexed="2"/>
              <x14:negativeBorderColor indexed="2"/>
              <x14:axisColor indexed="64"/>
            </x14:dataBar>
          </x14:cfRule>
          <xm:sqref>AJ2</xm:sqref>
        </x14:conditionalFormatting>
        <x14:conditionalFormatting xmlns:xm="http://schemas.microsoft.com/office/excel/2006/main">
          <x14:cfRule type="dataBar" priority="230" id="{000B0007-0084-46D2-AD48-00AC00E7008B}">
            <x14:dataBar maxLength="100" minLength="0" border="1" axisPosition="automatic" direction="context" negativeBarBorderColorSameAsPositive="0">
              <x14:cfvo type="autoMin"/>
              <x14:cfvo type="autoMax"/>
              <x14:fillColor rgb="FF638EC6"/>
              <x14:borderColor rgb="FF638EC6"/>
              <x14:negativeFillColor indexed="2"/>
              <x14:negativeBorderColor indexed="2"/>
              <x14:axisColor indexed="64"/>
            </x14:dataBar>
          </x14:cfRule>
          <xm:sqref>AI2</xm:sqref>
        </x14:conditionalFormatting>
        <x14:conditionalFormatting xmlns:xm="http://schemas.microsoft.com/office/excel/2006/main">
          <x14:cfRule type="dataBar" priority="229" id="{008900FE-007A-44E9-A923-00F8006900DA}">
            <x14:dataBar maxLength="100" minLength="0" axisPosition="automatic" direction="context" gradient="0">
              <x14:cfvo type="autoMin"/>
              <x14:cfvo type="autoMax"/>
              <x14:fillColor rgb="FF63C384"/>
              <x14:negativeFillColor indexed="2"/>
              <x14:axisColor indexed="64"/>
            </x14:dataBar>
          </x14:cfRule>
          <xm:sqref>AH2</xm:sqref>
        </x14:conditionalFormatting>
        <x14:conditionalFormatting xmlns:xm="http://schemas.microsoft.com/office/excel/2006/main">
          <x14:cfRule type="dataBar" priority="228" id="{00410046-00EA-42A1-9C92-0099003B0054}">
            <x14:dataBar maxLength="100" minLength="0" border="1" axisPosition="automatic" direction="context" negativeBarBorderColorSameAsPositive="0">
              <x14:cfvo type="autoMin"/>
              <x14:cfvo type="autoMax"/>
              <x14:fillColor rgb="FF63C384"/>
              <x14:borderColor rgb="FF63C384"/>
              <x14:negativeFillColor indexed="2"/>
              <x14:negativeBorderColor indexed="2"/>
              <x14:axisColor indexed="64"/>
            </x14:dataBar>
          </x14:cfRule>
          <xm:sqref>AG2</xm:sqref>
        </x14:conditionalFormatting>
        <x14:conditionalFormatting xmlns:xm="http://schemas.microsoft.com/office/excel/2006/main">
          <x14:cfRule type="cellIs" priority="143" operator="equal" id="{00D300EF-0066-4448-9E4C-002B002E002D}">
            <xm:f>3</xm:f>
            <x14:dxf>
              <font>
                <color rgb="FF006100"/>
              </font>
              <fill>
                <patternFill patternType="solid">
                  <fgColor rgb="FFC6EFCE"/>
                  <bgColor rgb="FFC6EFCE"/>
                </patternFill>
              </fill>
            </x14:dxf>
          </x14:cfRule>
          <xm:sqref>F2</xm:sqref>
        </x14:conditionalFormatting>
        <x14:conditionalFormatting xmlns:xm="http://schemas.microsoft.com/office/excel/2006/main">
          <x14:cfRule type="cellIs" priority="140" operator="equal" id="{00FA002C-0075-4520-8404-006E009B004E}">
            <xm:f>3</xm:f>
            <x14:dxf>
              <font>
                <color rgb="FF006100"/>
              </font>
              <fill>
                <patternFill patternType="solid">
                  <fgColor rgb="FFC6EFCE"/>
                  <bgColor rgb="FFC6EFCE"/>
                </patternFill>
              </fill>
            </x14:dxf>
          </x14:cfRule>
          <xm:sqref>J2</xm:sqref>
        </x14:conditionalFormatting>
        <x14:conditionalFormatting xmlns:xm="http://schemas.microsoft.com/office/excel/2006/main">
          <x14:cfRule type="cellIs" priority="136" operator="equal" id="{00F20051-00D6-439E-AF14-00D8002400DF}">
            <xm:f>3</xm:f>
            <x14:dxf>
              <font>
                <color rgb="FF006100"/>
              </font>
              <fill>
                <patternFill patternType="solid">
                  <fgColor rgb="FFC6EFCE"/>
                  <bgColor rgb="FFC6EFCE"/>
                </patternFill>
              </fill>
            </x14:dxf>
          </x14:cfRule>
          <xm:sqref>L2</xm:sqref>
        </x14:conditionalFormatting>
        <x14:conditionalFormatting xmlns:xm="http://schemas.microsoft.com/office/excel/2006/main">
          <x14:cfRule type="cellIs" priority="121" operator="equal" id="{000300F4-0076-45D5-9622-003000EB0011}">
            <xm:f>3</xm:f>
            <x14:dxf>
              <font>
                <color rgb="FF9C5700"/>
              </font>
              <fill>
                <patternFill patternType="solid">
                  <fgColor rgb="FFFFEB9C"/>
                  <bgColor rgb="FFFFEB9C"/>
                </patternFill>
              </fill>
            </x14:dxf>
          </x14:cfRule>
          <xm:sqref>Y2:AD2</xm:sqref>
        </x14:conditionalFormatting>
        <x14:conditionalFormatting xmlns:xm="http://schemas.microsoft.com/office/excel/2006/main">
          <x14:cfRule type="cellIs" priority="106" operator="greaterThan" id="{00D400C0-004E-4186-8337-005F001F00A4}">
            <xm:f>0</xm:f>
            <x14:dxf>
              <font>
                <color rgb="FF006100"/>
              </font>
              <fill>
                <patternFill patternType="solid">
                  <fgColor rgb="FFC6EFCE"/>
                  <bgColor rgb="FFC6EFCE"/>
                </patternFill>
              </fill>
            </x14:dxf>
          </x14:cfRule>
          <xm:sqref>W33:AL33</xm:sqref>
        </x14:conditionalFormatting>
        <x14:conditionalFormatting xmlns:xm="http://schemas.microsoft.com/office/excel/2006/main">
          <x14:cfRule type="cellIs" priority="98" operator="greaterThan" id="{00830004-0020-43A4-A03C-00F4002E00EA}">
            <xm:f>48</xm:f>
            <x14:dxf>
              <font>
                <color rgb="FF9C0006"/>
              </font>
              <fill>
                <patternFill patternType="solid">
                  <fgColor rgb="FFFFC7CE"/>
                  <bgColor rgb="FFFFC7CE"/>
                </patternFill>
              </fill>
            </x14:dxf>
          </x14:cfRule>
          <xm:sqref>AQ2</xm:sqref>
        </x14:conditionalFormatting>
        <x14:conditionalFormatting xmlns:xm="http://schemas.microsoft.com/office/excel/2006/main">
          <x14:cfRule type="cellIs" priority="97" operator="greaterThan" id="{00C400D6-009C-49B3-BC07-004B00DC0045}">
            <xm:f>48</xm:f>
            <x14:dxf>
              <font>
                <color rgb="FF9C0006"/>
              </font>
              <fill>
                <patternFill patternType="solid">
                  <fgColor rgb="FFFFC7CE"/>
                  <bgColor rgb="FFFFC7CE"/>
                </patternFill>
              </fill>
            </x14:dxf>
          </x14:cfRule>
          <xm:sqref>AQ33</xm:sqref>
        </x14:conditionalFormatting>
        <x14:conditionalFormatting xmlns:xm="http://schemas.microsoft.com/office/excel/2006/main">
          <x14:cfRule type="cellIs" priority="86" operator="greaterThan" id="{00200060-006B-437C-9210-007700060087}">
            <xm:f>48</xm:f>
            <x14:dxf>
              <font>
                <color rgb="FF006100"/>
              </font>
              <fill>
                <patternFill patternType="solid">
                  <fgColor rgb="FFC6EFCE"/>
                  <bgColor rgb="FFC6EFCE"/>
                </patternFill>
              </fill>
            </x14:dxf>
          </x14:cfRule>
          <xm:sqref>AQ33</xm:sqref>
        </x14:conditionalFormatting>
        <x14:conditionalFormatting xmlns:xm="http://schemas.microsoft.com/office/excel/2006/main">
          <x14:cfRule type="cellIs" priority="84" operator="greaterThan" id="{00F800E4-00CC-450E-9E31-000C00BF008A}">
            <xm:f>48</xm:f>
            <x14:dxf>
              <font>
                <color rgb="FF9C0006"/>
              </font>
              <fill>
                <patternFill patternType="solid">
                  <fgColor rgb="FFFFC7CE"/>
                  <bgColor rgb="FFFFC7CE"/>
                </patternFill>
              </fill>
            </x14:dxf>
          </x14:cfRule>
          <xm:sqref>AQ2</xm:sqref>
        </x14:conditionalFormatting>
        <x14:conditionalFormatting xmlns:xm="http://schemas.microsoft.com/office/excel/2006/main">
          <x14:cfRule type="dataBar" priority="78" id="{003E0022-0006-4AF9-B090-000200D900FB}">
            <x14:dataBar maxLength="100" minLength="0" border="1" axisPosition="automatic" direction="context" negativeBarBorderColorSameAsPositive="0">
              <x14:cfvo type="autoMin"/>
              <x14:cfvo type="autoMax"/>
              <x14:fillColor rgb="FF638EC6"/>
              <x14:borderColor rgb="FF638EC6"/>
              <x14:negativeFillColor indexed="2"/>
              <x14:negativeBorderColor indexed="2"/>
              <x14:axisColor indexed="64"/>
            </x14:dataBar>
          </x14:cfRule>
          <xm:sqref>AE2</xm:sqref>
        </x14:conditionalFormatting>
        <x14:conditionalFormatting xmlns:xm="http://schemas.microsoft.com/office/excel/2006/main">
          <x14:cfRule type="cellIs" priority="77" operator="equal" id="{0091005A-00F8-4609-B579-0022006D00E2}">
            <xm:f>3</xm:f>
            <x14:dxf>
              <font>
                <color rgb="FF006100"/>
              </font>
              <fill>
                <patternFill patternType="solid">
                  <fgColor rgb="FFC6EFCE"/>
                  <bgColor rgb="FFC6EFCE"/>
                </patternFill>
              </fill>
            </x14:dxf>
          </x14:cfRule>
          <xm:sqref>H2</xm:sqref>
        </x14:conditionalFormatting>
        <x14:conditionalFormatting xmlns:xm="http://schemas.microsoft.com/office/excel/2006/main">
          <x14:cfRule type="cellIs" priority="72" operator="equal" id="{00C6009A-004E-473C-92A1-00EE00D100FE}">
            <xm:f>3</xm:f>
            <x14:dxf>
              <font>
                <color rgb="FF9C0006"/>
              </font>
              <fill>
                <patternFill patternType="solid">
                  <fgColor rgb="FFFFC7CE"/>
                  <bgColor rgb="FFFFC7CE"/>
                </patternFill>
              </fill>
            </x14:dxf>
          </x14:cfRule>
          <xm:sqref>S2</xm:sqref>
        </x14:conditionalFormatting>
        <x14:conditionalFormatting xmlns:xm="http://schemas.microsoft.com/office/excel/2006/main">
          <x14:cfRule type="cellIs" priority="71" operator="equal" id="{006E0013-00BB-4C73-9915-00D700A6000D}">
            <xm:f>1</xm:f>
            <x14:dxf>
              <font>
                <color rgb="FF9C0006"/>
              </font>
              <fill>
                <patternFill patternType="solid">
                  <fgColor rgb="FFFFC7CE"/>
                  <bgColor rgb="FFFFC7CE"/>
                </patternFill>
              </fill>
            </x14:dxf>
          </x14:cfRule>
          <xm:sqref>AL2</xm:sqref>
        </x14:conditionalFormatting>
        <x14:conditionalFormatting xmlns:xm="http://schemas.microsoft.com/office/excel/2006/main">
          <x14:cfRule type="cellIs" priority="52" operator="equal" id="{00FE00CC-002F-441B-A7F5-000D00150094}">
            <xm:f>3</xm:f>
            <x14:dxf>
              <font>
                <color rgb="FF006100"/>
              </font>
              <fill>
                <patternFill patternType="solid">
                  <fgColor rgb="FFC6EFCE"/>
                  <bgColor rgb="FFC6EFCE"/>
                </patternFill>
              </fill>
            </x14:dxf>
          </x14:cfRule>
          <xm:sqref>F23:F32</xm:sqref>
        </x14:conditionalFormatting>
        <x14:conditionalFormatting xmlns:xm="http://schemas.microsoft.com/office/excel/2006/main">
          <x14:cfRule type="cellIs" priority="51" operator="equal" id="{00E40036-00ED-44E6-A1B3-009300EE009C}">
            <xm:f>3</xm:f>
            <x14:dxf>
              <font>
                <color rgb="FF006100"/>
              </font>
              <fill>
                <patternFill patternType="solid">
                  <fgColor rgb="FFC6EFCE"/>
                  <bgColor rgb="FFC6EFCE"/>
                </patternFill>
              </fill>
            </x14:dxf>
          </x14:cfRule>
          <xm:sqref>L23:L32</xm:sqref>
        </x14:conditionalFormatting>
        <x14:conditionalFormatting xmlns:xm="http://schemas.microsoft.com/office/excel/2006/main">
          <x14:cfRule type="cellIs" priority="50" operator="equal" id="{008000C1-00F8-4172-9AA1-005E002400BE}">
            <xm:f>3</xm:f>
            <x14:dxf>
              <font>
                <color rgb="FF006100"/>
              </font>
              <fill>
                <patternFill patternType="solid">
                  <fgColor rgb="FFC6EFCE"/>
                  <bgColor rgb="FFC6EFCE"/>
                </patternFill>
              </fill>
            </x14:dxf>
          </x14:cfRule>
          <xm:sqref>J23:J32</xm:sqref>
        </x14:conditionalFormatting>
        <x14:conditionalFormatting xmlns:xm="http://schemas.microsoft.com/office/excel/2006/main">
          <x14:cfRule type="cellIs" priority="47" operator="equal" id="{00E80080-00AF-4E53-99E4-009B0098009F}">
            <xm:f>3</xm:f>
            <x14:dxf>
              <font>
                <color rgb="FF006100"/>
              </font>
              <fill>
                <patternFill patternType="solid">
                  <fgColor rgb="FFC6EFCE"/>
                  <bgColor rgb="FFC6EFCE"/>
                </patternFill>
              </fill>
            </x14:dxf>
          </x14:cfRule>
          <xm:sqref>W24:X24 W25:X25 W27:X27 W29:X29 W30:X30 W32:Y32 Z32 AA32 AB32 AC32 AD32 AE32 AF32 AG32 AH32 AI32 AJ32 AK32 AL32 Y3 Z3 AA3 AB3 AC3 AD3 AE3 AF3 AG3 AH3 AI3 AJ3 AK3 AL3 Y4 Z4 AA4 AB4 AC4 AD4 AE4 AF4 AG4 AH4 AI4 AJ4 AK4 AL4 Y5 Z5 AA5 AB5 AC5 AD5 AE5 AF5 AG5 AH5 AI5 AJ5 AK5 AL5 Y6 Z6 AA6 AB6 AC6 AD6 AE6 AF6 AG6 AH6 AI6 AJ6 AK6 AL6 Y7 Z7 AA7 AB7 AC7 AD7 AE7 AF7 AG7 AH7 AI7 AJ7 AK7 AL7 Y8 Z8 AA8 AB8 AC8 AD8 AE8 AF8 AG8 AH8 AI8 AJ8 AK8 AL8 Y9 Z9 AA9 AB9 AC9 AD9 AE9 AF9 AG9 AH9 AI9 AJ9 AK9 AL9 Y10 Z10 AA10 AB10 AC10 AD10 AE10 AF10 AG10 AH10 AI10 AJ10 AK10 AL10 Y11 Z11 AA11 AB11 AC11 AD11 AE11 AF11 AG11 AH11 AI11 AJ11 AK11 AL11 Y12 Z12 AA12 AB12 AC12 AD12 AE12 AF12 AG12 AH12 AI12 AJ12 AK12 AL12 Y13 Z13 AA13 AB13 AC13 AD13 AE13 AF13 AG13 AH13 AI13 AJ13 AK13 AL13 Y14 Z14 AA14 AB14 AC14 AD14 AE14 AF14 AG14 AH14 AI14 AJ14 AK14 AL14 Y15 Z15 AA15 AB15 AC15 AD15 AE15 AF15 AG15 AH15 AI15 AJ15 AK15 AL15 Y16 Z16 AA16 AB16 AC16 AD16 AE16 AF16 AG16 AH16 AI16 AJ16 AK16 AL16 Y17 Z17 AA17 AB17 AC17 AD17 AE17 AF17 AG17 AH17 AI17 AJ17 AK17 AL17 Y18 Z18 AA18 AB18 AC18 AD18 AE18 AF18 AG18 AH18 AI18 AJ18 AK18 AL18 Y19 Z19 AA19 AB19 AC19 AD19 AE19 AF19 AG19 AH19 AI19 AJ19 AK19 AL19 Y20 Z20 AA20 AB20 AC20 AD20 AE20 AF20 AG20 AH20 AI20 AJ20 AK20 AL20 Y21 Z21 AA21 AB21 AC21 AD21 AE21 AF21 AG21 AH21 AI21 AJ21 AK21 AL21 Y22 Z22 AA22 AB22 AC22 AD22 AE22 AF22 AG22 AH22 AI22 AJ22 AK22 AL22 Y23 Z23 AA23 AB23 AC23 AD23 AE23 AF23 AG23 AH23 AI23 AJ23 AK23 AL23 Y24 Z24 AA24 AB24 AC24 AD24 AE24 AF24 AG24 AH24 AI24 AJ24 AK24 AL24 Y25 Z25 AA25 AB25 AC25 AD25 AE25 AF25 AG25 AH25 AI25 AJ25 AK25 AL25 Y26 Z26 AA26 AB26 AC26 AD26 AE26 AF26 AG26 AH26 AI26 AJ26 AK26 AL26 Y27 Z27 AA27 AB27 AC27 AD27 AE27 AF27 AG27 AH27 AI27 AJ27 AK27 AL27 Y28 Z28 AA28 AB28 AC28 AD28 AE28 AF28 AG28 AH28 AI28 AJ28 AK28 AL28 Y29 Z29 AA29 AB29 AC29 AD29 AE29 AF29 AG29 AH29 AI29 AJ29 AK29 AL29 Y30 Z30 AA30 AB30 AC30 AD30 AE30 AF30 AG30 AH30 AI30 AJ30 AK30 AL30 Y31 Z31 AA31 AB31 AC31 AD31 AE31 AF31 AG31 AH31 AI31 AJ31 AK31 AL31</xm:sqref>
        </x14:conditionalFormatting>
        <x14:conditionalFormatting xmlns:xm="http://schemas.microsoft.com/office/excel/2006/main">
          <x14:cfRule type="cellIs" priority="46" operator="greaterThan" id="{005800DE-0042-48BC-A9D9-0076008D00C4}">
            <xm:f>0</xm:f>
            <x14:dxf>
              <font>
                <color rgb="FF006100"/>
              </font>
              <fill>
                <patternFill patternType="solid">
                  <fgColor rgb="FFC6EFCE"/>
                  <bgColor rgb="FFC6EFCE"/>
                </patternFill>
              </fill>
            </x14:dxf>
          </x14:cfRule>
          <xm:sqref>W23:X23 W25:X25 W26:X26 W28:X28 W30:X30 W31:X31</xm:sqref>
        </x14:conditionalFormatting>
        <x14:conditionalFormatting xmlns:xm="http://schemas.microsoft.com/office/excel/2006/main">
          <x14:cfRule type="cellIs" priority="45" operator="greaterThan" id="{001D00FC-0034-445F-B8DA-00FD00710031}">
            <xm:f>48</xm:f>
            <x14:dxf>
              <font>
                <color rgb="FF006100"/>
              </font>
              <fill>
                <patternFill patternType="solid">
                  <fgColor rgb="FFC6EFCE"/>
                  <bgColor rgb="FFC6EFCE"/>
                </patternFill>
              </fill>
            </x14:dxf>
          </x14:cfRule>
          <xm:sqref>AQ30 AQ31 AQ23 AQ25 AQ26 AQ28</xm:sqref>
        </x14:conditionalFormatting>
        <x14:conditionalFormatting xmlns:xm="http://schemas.microsoft.com/office/excel/2006/main">
          <x14:cfRule type="cellIs" priority="44" operator="greaterThan" id="{00F2004B-00D9-4353-9C6D-0018005A0058}">
            <xm:f>48</xm:f>
            <x14:dxf>
              <font>
                <color rgb="FF006100"/>
              </font>
              <fill>
                <patternFill patternType="solid">
                  <fgColor rgb="FFC6EFCE"/>
                  <bgColor rgb="FFC6EFCE"/>
                </patternFill>
              </fill>
            </x14:dxf>
          </x14:cfRule>
          <xm:sqref>AQ30 AQ32 AQ24 AQ25 AQ27 AQ29</xm:sqref>
        </x14:conditionalFormatting>
        <x14:conditionalFormatting xmlns:xm="http://schemas.microsoft.com/office/excel/2006/main">
          <x14:cfRule type="cellIs" priority="43" operator="greaterThan" id="{005A00AC-0084-4C95-B2F9-000400E60071}">
            <xm:f>48</xm:f>
            <x14:dxf>
              <font>
                <color rgb="FF9C0006"/>
              </font>
              <fill>
                <patternFill patternType="solid">
                  <fgColor rgb="FFFFC7CE"/>
                  <bgColor rgb="FFFFC7CE"/>
                </patternFill>
              </fill>
            </x14:dxf>
          </x14:cfRule>
          <xm:sqref>AQ30 AQ32 AQ24 AQ25 AQ27 AQ29</xm:sqref>
        </x14:conditionalFormatting>
        <x14:conditionalFormatting xmlns:xm="http://schemas.microsoft.com/office/excel/2006/main">
          <x14:cfRule type="cellIs" priority="41" operator="greaterThan" id="{00960025-0018-4365-8D80-003A00220011}">
            <xm:f>48</xm:f>
            <x14:dxf>
              <font>
                <color rgb="FF9C0006"/>
              </font>
              <fill>
                <patternFill patternType="solid">
                  <fgColor rgb="FFFFC7CE"/>
                  <bgColor rgb="FFFFC7CE"/>
                </patternFill>
              </fill>
            </x14:dxf>
          </x14:cfRule>
          <xm:sqref>AQ30 AQ31 AQ23 AQ25 AQ26 AQ28</xm:sqref>
        </x14:conditionalFormatting>
        <x14:conditionalFormatting xmlns:xm="http://schemas.microsoft.com/office/excel/2006/main">
          <x14:cfRule type="cellIs" priority="38" operator="equal" id="{00AF0006-00A9-4856-815C-00AD00220089}">
            <xm:f>3</xm:f>
            <x14:dxf>
              <font>
                <color rgb="FF006100"/>
              </font>
              <fill>
                <patternFill patternType="solid">
                  <fgColor rgb="FFC6EFCE"/>
                  <bgColor rgb="FFC6EFCE"/>
                </patternFill>
              </fill>
            </x14:dxf>
          </x14:cfRule>
          <xm:sqref>H23:H32</xm:sqref>
        </x14:conditionalFormatting>
        <x14:conditionalFormatting xmlns:xm="http://schemas.microsoft.com/office/excel/2006/main">
          <x14:cfRule type="cellIs" priority="34" operator="equal" id="{00680049-00C5-4EF7-9339-007A001E0004}">
            <xm:f>3</xm:f>
            <x14:dxf>
              <font>
                <color rgb="FF9C0006"/>
              </font>
              <fill>
                <patternFill patternType="solid">
                  <fgColor rgb="FFFFC7CE"/>
                  <bgColor rgb="FFFFC7CE"/>
                </patternFill>
              </fill>
            </x14:dxf>
          </x14:cfRule>
          <xm:sqref>S23:S32</xm:sqref>
        </x14:conditionalFormatting>
        <x14:conditionalFormatting xmlns:xm="http://schemas.microsoft.com/office/excel/2006/main">
          <x14:cfRule type="cellIs" priority="23" operator="greaterThan" id="{00E2009B-00D9-40D1-A163-002C004D00AB}">
            <xm:f>48</xm:f>
            <x14:dxf>
              <font>
                <color rgb="FF006100"/>
              </font>
              <fill>
                <patternFill patternType="solid">
                  <fgColor rgb="FFC6EFCE"/>
                  <bgColor rgb="FFC6EFCE"/>
                </patternFill>
              </fill>
            </x14:dxf>
          </x14:cfRule>
          <xm:sqref>AQ22</xm:sqref>
        </x14:conditionalFormatting>
        <x14:conditionalFormatting xmlns:xm="http://schemas.microsoft.com/office/excel/2006/main">
          <x14:cfRule type="cellIs" priority="22" operator="greaterThan" id="{007600F6-00D4-4AED-9931-00AF00D500FB}">
            <xm:f>48</xm:f>
            <x14:dxf>
              <font>
                <color rgb="FF9C0006"/>
              </font>
              <fill>
                <patternFill patternType="solid">
                  <fgColor rgb="FFFFC7CE"/>
                  <bgColor rgb="FFFFC7CE"/>
                </patternFill>
              </fill>
            </x14:dxf>
          </x14:cfRule>
          <xm:sqref>AQ22</xm:sqref>
        </x14:conditionalFormatting>
        <x14:conditionalFormatting xmlns:xm="http://schemas.microsoft.com/office/excel/2006/main">
          <x14:cfRule type="cellIs" priority="21" operator="equal" id="{005100FC-0065-4B4D-8261-005F00A400F6}">
            <xm:f>3</xm:f>
            <x14:dxf>
              <font>
                <color rgb="FF006100"/>
              </font>
              <fill>
                <patternFill patternType="solid">
                  <fgColor rgb="FFC6EFCE"/>
                  <bgColor rgb="FFC6EFCE"/>
                </patternFill>
              </fill>
            </x14:dxf>
          </x14:cfRule>
          <xm:sqref>H22 P22 L22 W22 J22 N22 R22</xm:sqref>
        </x14:conditionalFormatting>
        <x14:conditionalFormatting xmlns:xm="http://schemas.microsoft.com/office/excel/2006/main">
          <x14:cfRule type="cellIs" priority="19" operator="equal" id="{00E600E2-00F1-4F3B-A396-00A800760083}">
            <xm:f>3</xm:f>
            <x14:dxf>
              <font>
                <color rgb="FF9C0006"/>
              </font>
              <fill>
                <patternFill patternType="solid">
                  <fgColor rgb="FFFFC7CE"/>
                  <bgColor rgb="FFFFC7CE"/>
                </patternFill>
              </fill>
            </x14:dxf>
          </x14:cfRule>
          <xm:sqref>S22</xm:sqref>
        </x14:conditionalFormatting>
        <x14:conditionalFormatting xmlns:xm="http://schemas.microsoft.com/office/excel/2006/main">
          <x14:cfRule type="cellIs" priority="16" operator="equal" id="{00E300F1-00C2-4FE7-AEC3-0027000E003E}">
            <xm:f>3</xm:f>
            <x14:dxf>
              <font>
                <color rgb="FF006100"/>
              </font>
              <fill>
                <patternFill patternType="solid">
                  <fgColor rgb="FFC6EFCE"/>
                  <bgColor rgb="FFC6EFCE"/>
                </patternFill>
              </fill>
            </x14:dxf>
          </x14:cfRule>
          <xm:sqref>F3:F21</xm:sqref>
        </x14:conditionalFormatting>
        <x14:conditionalFormatting xmlns:xm="http://schemas.microsoft.com/office/excel/2006/main">
          <x14:cfRule type="cellIs" priority="15" operator="equal" id="{006B00FB-003A-4B74-A8F9-004300A00097}">
            <xm:f>3</xm:f>
            <x14:dxf>
              <font>
                <color rgb="FF006100"/>
              </font>
              <fill>
                <patternFill patternType="solid">
                  <fgColor rgb="FFC6EFCE"/>
                  <bgColor rgb="FFC6EFCE"/>
                </patternFill>
              </fill>
            </x14:dxf>
          </x14:cfRule>
          <xm:sqref>L3:L21 F33:F1048576</xm:sqref>
        </x14:conditionalFormatting>
        <x14:conditionalFormatting xmlns:xm="http://schemas.microsoft.com/office/excel/2006/main">
          <x14:cfRule type="cellIs" priority="14" operator="equal" id="{0042007D-00B4-4BBF-83F2-00B8005A00DE}">
            <xm:f>3</xm:f>
            <x14:dxf>
              <font>
                <color rgb="FF006100"/>
              </font>
              <fill>
                <patternFill patternType="solid">
                  <fgColor rgb="FFC6EFCE"/>
                  <bgColor rgb="FFC6EFCE"/>
                </patternFill>
              </fill>
            </x14:dxf>
          </x14:cfRule>
          <xm:sqref>L4 L6 L8 L10 L12 L14 L16 L18 L20</xm:sqref>
        </x14:conditionalFormatting>
        <x14:conditionalFormatting xmlns:xm="http://schemas.microsoft.com/office/excel/2006/main">
          <x14:cfRule type="cellIs" priority="13" operator="equal" id="{0055004B-009E-4B17-8F53-00BC0025002A}">
            <xm:f>3</xm:f>
            <x14:dxf>
              <font>
                <color rgb="FF006100"/>
              </font>
              <fill>
                <patternFill patternType="solid">
                  <fgColor rgb="FFC6EFCE"/>
                  <bgColor rgb="FFC6EFCE"/>
                </patternFill>
              </fill>
            </x14:dxf>
          </x14:cfRule>
          <xm:sqref>J3:J21</xm:sqref>
        </x14:conditionalFormatting>
        <x14:conditionalFormatting xmlns:xm="http://schemas.microsoft.com/office/excel/2006/main">
          <x14:cfRule type="cellIs" priority="11" operator="greaterThan" id="{00CD0077-0056-4235-82E7-0065007300AC}">
            <xm:f>0</xm:f>
            <x14:dxf>
              <font>
                <color rgb="FF006100"/>
              </font>
              <fill>
                <patternFill patternType="solid">
                  <fgColor rgb="FFC6EFCE"/>
                  <bgColor rgb="FFC6EFCE"/>
                </patternFill>
              </fill>
            </x14:dxf>
          </x14:cfRule>
          <xm:sqref>W3:X3 W4:X4 W5:X21</xm:sqref>
        </x14:conditionalFormatting>
        <x14:conditionalFormatting xmlns:xm="http://schemas.microsoft.com/office/excel/2006/main">
          <x14:cfRule type="cellIs" priority="10" operator="greaterThan" id="{00D200D6-004C-47F4-A104-005100BA00F7}">
            <xm:f>48</xm:f>
            <x14:dxf>
              <font>
                <color rgb="FF006100"/>
              </font>
              <fill>
                <patternFill patternType="solid">
                  <fgColor rgb="FFC6EFCE"/>
                  <bgColor rgb="FFC6EFCE"/>
                </patternFill>
              </fill>
            </x14:dxf>
          </x14:cfRule>
          <xm:sqref>AQ3:AQ21</xm:sqref>
        </x14:conditionalFormatting>
        <x14:conditionalFormatting xmlns:xm="http://schemas.microsoft.com/office/excel/2006/main">
          <x14:cfRule type="cellIs" priority="9" operator="greaterThan" id="{006C00A7-007B-4842-97AD-00FE008E00A6}">
            <xm:f>48</xm:f>
            <x14:dxf>
              <font>
                <color rgb="FF9C0006"/>
              </font>
              <fill>
                <patternFill patternType="solid">
                  <fgColor rgb="FFFFC7CE"/>
                  <bgColor rgb="FFFFC7CE"/>
                </patternFill>
              </fill>
            </x14:dxf>
          </x14:cfRule>
          <xm:sqref>AQ3:AQ21</xm:sqref>
        </x14:conditionalFormatting>
        <x14:conditionalFormatting xmlns:xm="http://schemas.microsoft.com/office/excel/2006/main">
          <x14:cfRule type="cellIs" priority="8" operator="equal" id="{00AE000D-001D-4B01-A50C-00D1006300A0}">
            <xm:f>3</xm:f>
            <x14:dxf>
              <font>
                <color rgb="FF006100"/>
              </font>
              <fill>
                <patternFill patternType="solid">
                  <fgColor rgb="FFC6EFCE"/>
                  <bgColor rgb="FFC6EFCE"/>
                </patternFill>
              </fill>
            </x14:dxf>
          </x14:cfRule>
          <xm:sqref>H3:H21</xm:sqref>
        </x14:conditionalFormatting>
        <x14:conditionalFormatting xmlns:xm="http://schemas.microsoft.com/office/excel/2006/main">
          <x14:cfRule type="cellIs" priority="6" operator="equal" id="{00BF0092-00B9-4FC8-83AC-004200720090}">
            <xm:f>3</xm:f>
            <x14:dxf>
              <font>
                <color rgb="FF9C0006"/>
              </font>
              <fill>
                <patternFill patternType="solid">
                  <fgColor rgb="FFFFC7CE"/>
                  <bgColor rgb="FFFFC7CE"/>
                </patternFill>
              </fill>
            </x14:dxf>
          </x14:cfRule>
          <xm:sqref>S3:S21</xm:sqref>
        </x14:conditionalFormatting>
        <x14:conditionalFormatting xmlns:xm="http://schemas.microsoft.com/office/excel/2006/main">
          <x14:cfRule type="cellIs" priority="4" operator="equal" id="{00D7003A-0001-4930-B7F2-002B00E40073}">
            <xm:f>3</xm:f>
            <x14:dxf>
              <font>
                <color rgb="FF006100"/>
              </font>
              <fill>
                <patternFill patternType="solid">
                  <fgColor rgb="FFC6EFCE"/>
                  <bgColor rgb="FFC6EFCE"/>
                </patternFill>
              </fill>
            </x14:dxf>
          </x14:cfRule>
          <xm:sqref>D2</xm:sqref>
        </x14:conditionalFormatting>
        <x14:conditionalFormatting xmlns:xm="http://schemas.microsoft.com/office/excel/2006/main">
          <x14:cfRule type="cellIs" priority="3" operator="equal" id="{0054003F-00E4-49B3-A14D-003C00380090}">
            <xm:f>3</xm:f>
            <x14:dxf>
              <font>
                <color rgb="FF006100"/>
              </font>
              <fill>
                <patternFill patternType="solid">
                  <fgColor rgb="FFC6EFCE"/>
                  <bgColor rgb="FFC6EFCE"/>
                </patternFill>
              </fill>
            </x14:dxf>
          </x14:cfRule>
          <xm:sqref>D23:D32</xm:sqref>
        </x14:conditionalFormatting>
        <x14:conditionalFormatting xmlns:xm="http://schemas.microsoft.com/office/excel/2006/main">
          <x14:cfRule type="cellIs" priority="2" operator="equal" id="{00BD00F7-0018-4F2D-B59C-000B00100047}">
            <xm:f>3</xm:f>
            <x14:dxf>
              <font>
                <color rgb="FF006100"/>
              </font>
              <fill>
                <patternFill patternType="solid">
                  <fgColor rgb="FFC6EFCE"/>
                  <bgColor rgb="FFC6EFCE"/>
                </patternFill>
              </fill>
            </x14:dxf>
          </x14:cfRule>
          <xm:sqref>D3:D21</xm:sqref>
        </x14:conditionalFormatting>
        <x14:conditionalFormatting xmlns:xm="http://schemas.microsoft.com/office/excel/2006/main">
          <x14:cfRule type="cellIs" priority="1" operator="equal" id="{00650012-0015-4CF2-82AA-00830039008A}">
            <xm:f>3</xm:f>
            <x14:dxf>
              <font>
                <color rgb="FF006100"/>
              </font>
              <fill>
                <patternFill patternType="solid">
                  <fgColor rgb="FFC6EFCE"/>
                  <bgColor rgb="FFC6EFCE"/>
                </patternFill>
              </fill>
            </x14:dxf>
          </x14:cfRule>
          <xm:sqref>D33:D1048576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21" zoomScale="100" workbookViewId="0">
      <selection activeCell="A1" activeCellId="0" sqref="A1"/>
    </sheetView>
  </sheetViews>
  <sheetFormatPr defaultColWidth="8.44140625" defaultRowHeight="12.75"/>
  <cols>
    <col customWidth="1" min="1" max="1" width="49.88671875"/>
  </cols>
  <sheetData>
    <row r="1" hidden="1">
      <c r="A1" t="s">
        <v>108</v>
      </c>
    </row>
    <row r="2" hidden="1"/>
    <row r="3" hidden="1">
      <c r="A3" t="s">
        <v>109</v>
      </c>
    </row>
    <row r="4" hidden="1">
      <c r="A4" t="s">
        <v>110</v>
      </c>
    </row>
    <row r="5" hidden="1">
      <c r="A5" t="s">
        <v>111</v>
      </c>
    </row>
    <row r="6" hidden="1">
      <c r="A6" t="s">
        <v>112</v>
      </c>
    </row>
    <row r="7" hidden="1">
      <c r="A7" t="s">
        <v>113</v>
      </c>
      <c r="B7">
        <v>149</v>
      </c>
    </row>
    <row r="8" hidden="1">
      <c r="A8" t="s">
        <v>114</v>
      </c>
      <c r="B8">
        <f>B7-128</f>
        <v>21</v>
      </c>
    </row>
    <row r="9" hidden="1">
      <c r="A9" t="s">
        <v>115</v>
      </c>
      <c r="B9">
        <f>B8-16</f>
        <v>5</v>
      </c>
    </row>
    <row r="10" hidden="1">
      <c r="A10" t="s">
        <v>116</v>
      </c>
      <c r="B10">
        <f>128+16</f>
        <v>144</v>
      </c>
    </row>
    <row r="11" hidden="1">
      <c r="A11" t="s">
        <v>117</v>
      </c>
    </row>
    <row r="12" hidden="1">
      <c r="A12" t="s">
        <v>118</v>
      </c>
    </row>
    <row r="13" hidden="1">
      <c r="A13" t="s">
        <v>119</v>
      </c>
    </row>
    <row r="14" hidden="1">
      <c r="A14" t="s">
        <v>120</v>
      </c>
    </row>
    <row r="15" hidden="1">
      <c r="A15" t="s">
        <v>121</v>
      </c>
    </row>
    <row r="16" hidden="1">
      <c r="A16" t="s">
        <v>122</v>
      </c>
      <c r="B16">
        <v>238</v>
      </c>
    </row>
    <row r="17" hidden="1">
      <c r="A17" t="s">
        <v>123</v>
      </c>
      <c r="B17">
        <f>B16-128</f>
        <v>110</v>
      </c>
    </row>
    <row r="18" hidden="1">
      <c r="A18" t="s">
        <v>124</v>
      </c>
      <c r="B18">
        <f>B17-64</f>
        <v>46</v>
      </c>
    </row>
    <row r="19" hidden="1">
      <c r="B19">
        <f>B18-32</f>
        <v>14</v>
      </c>
    </row>
    <row r="20" hidden="1"/>
    <row r="21">
      <c r="A21" t="s">
        <v>125</v>
      </c>
    </row>
    <row r="22">
      <c r="A22" t="s">
        <v>126</v>
      </c>
    </row>
    <row r="23">
      <c r="A23" t="s">
        <v>127</v>
      </c>
    </row>
    <row r="24">
      <c r="A24" t="s">
        <v>128</v>
      </c>
    </row>
    <row r="25">
      <c r="A25" t="s">
        <v>129</v>
      </c>
    </row>
    <row r="26">
      <c r="A26" t="s">
        <v>130</v>
      </c>
    </row>
    <row r="27">
      <c r="A27" t="s">
        <v>131</v>
      </c>
    </row>
  </sheetData>
  <printOptions headings="0" gridLines="0"/>
  <pageMargins left="0.70069444444444395" right="0.70069444444444395" top="0.75208333333333299" bottom="0.75208333333333299"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C2" activeCellId="0" sqref="C2"/>
    </sheetView>
  </sheetViews>
  <sheetFormatPr defaultColWidth="8.44140625" defaultRowHeight="12.75"/>
  <cols>
    <col customWidth="1" min="4" max="4" width="9.109375"/>
    <col customWidth="1" min="5" max="5" width="14.6640625"/>
    <col customWidth="1" min="6" max="7" width="9.109375"/>
    <col customWidth="1" min="8" max="8" width="16.88671875"/>
    <col customWidth="1" min="9" max="10" width="9.109375"/>
    <col customWidth="1" min="11" max="11" width="16.109375"/>
    <col customWidth="1" min="12" max="12" width="10.88671875"/>
    <col customWidth="1" min="13" max="24" width="9.109375"/>
  </cols>
  <sheetData>
    <row r="1">
      <c r="A1" t="s">
        <v>132</v>
      </c>
      <c r="B1">
        <f>2^8</f>
        <v>256</v>
      </c>
      <c r="C1" t="s">
        <v>133</v>
      </c>
    </row>
    <row r="2">
      <c r="A2">
        <v>7</v>
      </c>
      <c r="B2">
        <f>2^7</f>
        <v>128</v>
      </c>
      <c r="C2" s="1" t="s">
        <v>134</v>
      </c>
    </row>
    <row r="3">
      <c r="A3">
        <v>6</v>
      </c>
      <c r="B3">
        <f>2^6</f>
        <v>64</v>
      </c>
      <c r="C3" t="s">
        <v>135</v>
      </c>
    </row>
    <row r="4">
      <c r="B4">
        <f>2^5</f>
        <v>32</v>
      </c>
      <c r="C4" t="s">
        <v>136</v>
      </c>
    </row>
    <row r="5">
      <c r="B5">
        <f>2^4</f>
        <v>16</v>
      </c>
      <c r="C5" t="s">
        <v>137</v>
      </c>
      <c r="D5" s="74" t="s">
        <v>138</v>
      </c>
      <c r="E5" s="74" t="s">
        <v>139</v>
      </c>
      <c r="L5" t="s">
        <v>140</v>
      </c>
      <c r="M5">
        <v>62</v>
      </c>
    </row>
    <row r="6">
      <c r="B6">
        <f>2^3</f>
        <v>8</v>
      </c>
      <c r="C6" t="s">
        <v>141</v>
      </c>
      <c r="D6" t="s">
        <v>142</v>
      </c>
      <c r="E6" t="s">
        <v>143</v>
      </c>
      <c r="G6" t="s">
        <v>142</v>
      </c>
      <c r="H6" t="s">
        <v>143</v>
      </c>
    </row>
    <row r="7">
      <c r="B7">
        <f>2^2</f>
        <v>4</v>
      </c>
      <c r="C7" t="s">
        <v>144</v>
      </c>
      <c r="D7" t="s">
        <v>145</v>
      </c>
      <c r="E7" t="s">
        <v>146</v>
      </c>
      <c r="G7" s="74" t="s">
        <v>147</v>
      </c>
      <c r="H7" s="74" t="s">
        <v>148</v>
      </c>
      <c r="L7" t="s">
        <v>149</v>
      </c>
      <c r="M7">
        <f>255-128-32-1</f>
        <v>94</v>
      </c>
    </row>
    <row r="8">
      <c r="D8" t="s">
        <v>150</v>
      </c>
      <c r="E8" t="s">
        <v>151</v>
      </c>
      <c r="G8" t="s">
        <v>152</v>
      </c>
      <c r="H8" t="s">
        <v>153</v>
      </c>
      <c r="J8" t="s">
        <v>152</v>
      </c>
      <c r="K8" t="s">
        <v>153</v>
      </c>
    </row>
    <row r="9">
      <c r="J9" s="74" t="s">
        <v>154</v>
      </c>
      <c r="K9" s="74" t="s">
        <v>155</v>
      </c>
      <c r="L9" t="s">
        <v>156</v>
      </c>
      <c r="M9">
        <f>255-128-16-1</f>
        <v>110</v>
      </c>
    </row>
    <row r="10">
      <c r="J10" s="74" t="s">
        <v>157</v>
      </c>
      <c r="K10" s="74" t="s">
        <v>158</v>
      </c>
      <c r="L10" t="s">
        <v>159</v>
      </c>
      <c r="M10">
        <v>126</v>
      </c>
    </row>
    <row r="13">
      <c r="K13">
        <f>96+16</f>
        <v>112</v>
      </c>
    </row>
    <row r="14">
      <c r="E14" t="s">
        <v>146</v>
      </c>
    </row>
    <row r="15">
      <c r="D15" t="s">
        <v>160</v>
      </c>
      <c r="E15" s="74" t="s">
        <v>161</v>
      </c>
    </row>
    <row r="16">
      <c r="D16" t="s">
        <v>162</v>
      </c>
      <c r="E16" s="74" t="s">
        <v>163</v>
      </c>
    </row>
    <row r="17">
      <c r="D17" t="s">
        <v>164</v>
      </c>
      <c r="E17" s="74" t="s">
        <v>165</v>
      </c>
    </row>
    <row r="18">
      <c r="D18" t="s">
        <v>166</v>
      </c>
    </row>
  </sheetData>
  <printOptions headings="0" gridLines="0"/>
  <pageMargins left="0.70069444444444395" right="0.70069444444444395" top="0.75208333333333299" bottom="0.75208333333333299"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1"/>
    </sheetView>
  </sheetViews>
  <sheetFormatPr defaultColWidth="8.44140625" defaultRowHeight="12.75"/>
  <cols>
    <col customWidth="1" min="1" max="1" width="20.44140625"/>
    <col customWidth="1" min="2" max="2" width="26.44140625"/>
    <col customWidth="1" min="3" max="3" width="13.5546875"/>
    <col customWidth="1" min="5" max="5" width="17.88671875"/>
  </cols>
  <sheetData>
    <row r="1" ht="63.75">
      <c r="A1" t="s">
        <v>167</v>
      </c>
      <c r="C1" t="s">
        <v>168</v>
      </c>
      <c r="D1" s="24" t="s">
        <v>169</v>
      </c>
      <c r="E1" s="24" t="s">
        <v>170</v>
      </c>
      <c r="F1" s="24" t="s">
        <v>171</v>
      </c>
      <c r="J1">
        <v>158</v>
      </c>
    </row>
    <row r="2">
      <c r="A2" t="s">
        <v>172</v>
      </c>
      <c r="C2">
        <v>24</v>
      </c>
      <c r="D2">
        <f t="shared" ref="D2:D8" si="46">32-C2</f>
        <v>8</v>
      </c>
      <c r="E2">
        <f t="shared" ref="E2:E8" si="47">2^D2</f>
        <v>256</v>
      </c>
      <c r="F2">
        <f t="shared" ref="F2:F8" si="48">E2-2</f>
        <v>254</v>
      </c>
      <c r="J2">
        <v>139</v>
      </c>
    </row>
    <row r="3">
      <c r="C3">
        <v>25</v>
      </c>
      <c r="D3">
        <f t="shared" si="46"/>
        <v>7</v>
      </c>
      <c r="E3">
        <f t="shared" si="47"/>
        <v>128</v>
      </c>
      <c r="F3">
        <f t="shared" si="48"/>
        <v>126</v>
      </c>
      <c r="J3">
        <v>693</v>
      </c>
    </row>
    <row r="4">
      <c r="C4">
        <v>26</v>
      </c>
      <c r="D4">
        <f t="shared" si="46"/>
        <v>6</v>
      </c>
      <c r="E4">
        <f t="shared" si="47"/>
        <v>64</v>
      </c>
      <c r="F4">
        <f t="shared" si="48"/>
        <v>62</v>
      </c>
      <c r="J4">
        <v>1440</v>
      </c>
    </row>
    <row r="5">
      <c r="C5">
        <v>27</v>
      </c>
      <c r="D5">
        <f t="shared" si="46"/>
        <v>5</v>
      </c>
      <c r="E5">
        <f t="shared" si="47"/>
        <v>32</v>
      </c>
      <c r="F5">
        <f t="shared" si="48"/>
        <v>30</v>
      </c>
      <c r="J5">
        <v>1680</v>
      </c>
    </row>
    <row r="6">
      <c r="C6">
        <v>28</v>
      </c>
      <c r="D6">
        <f t="shared" si="46"/>
        <v>4</v>
      </c>
      <c r="E6">
        <f t="shared" si="47"/>
        <v>16</v>
      </c>
      <c r="F6">
        <f t="shared" si="48"/>
        <v>14</v>
      </c>
      <c r="J6">
        <v>21</v>
      </c>
    </row>
    <row r="7">
      <c r="C7">
        <v>29</v>
      </c>
      <c r="D7">
        <f t="shared" si="46"/>
        <v>3</v>
      </c>
      <c r="E7">
        <f t="shared" si="47"/>
        <v>8</v>
      </c>
      <c r="F7">
        <f t="shared" si="48"/>
        <v>6</v>
      </c>
      <c r="J7">
        <v>750</v>
      </c>
    </row>
    <row r="8">
      <c r="B8" t="s">
        <v>173</v>
      </c>
      <c r="C8">
        <v>30</v>
      </c>
      <c r="D8">
        <f t="shared" si="46"/>
        <v>2</v>
      </c>
      <c r="E8">
        <f t="shared" si="47"/>
        <v>4</v>
      </c>
      <c r="F8">
        <f t="shared" si="48"/>
        <v>2</v>
      </c>
      <c r="J8">
        <v>1400</v>
      </c>
    </row>
    <row r="9">
      <c r="A9" t="s">
        <v>174</v>
      </c>
      <c r="J9">
        <f>SUM(J1:J8)</f>
        <v>6281</v>
      </c>
    </row>
    <row r="10">
      <c r="A10" t="s">
        <v>175</v>
      </c>
      <c r="B10" t="s">
        <v>176</v>
      </c>
      <c r="C10" t="s">
        <v>177</v>
      </c>
      <c r="E10" t="s">
        <v>178</v>
      </c>
      <c r="F10">
        <v>62</v>
      </c>
    </row>
    <row r="11">
      <c r="A11" t="s">
        <v>179</v>
      </c>
    </row>
    <row r="12">
      <c r="A12" t="s">
        <v>180</v>
      </c>
    </row>
    <row r="13">
      <c r="A13" t="s">
        <v>181</v>
      </c>
    </row>
    <row r="15">
      <c r="A15" t="s">
        <v>182</v>
      </c>
      <c r="B15" t="s">
        <v>183</v>
      </c>
      <c r="C15" t="s">
        <v>184</v>
      </c>
      <c r="E15" t="s">
        <v>185</v>
      </c>
      <c r="F15">
        <f>30+64</f>
        <v>94</v>
      </c>
    </row>
    <row r="16">
      <c r="A16" t="s">
        <v>186</v>
      </c>
      <c r="B16" t="s">
        <v>187</v>
      </c>
      <c r="C16" t="s">
        <v>188</v>
      </c>
      <c r="E16" t="s">
        <v>189</v>
      </c>
      <c r="F16">
        <f>F15+32</f>
        <v>126</v>
      </c>
    </row>
    <row r="18">
      <c r="A18" t="s">
        <v>190</v>
      </c>
      <c r="B18" t="s">
        <v>191</v>
      </c>
      <c r="C18" t="s">
        <v>192</v>
      </c>
      <c r="E18" t="s">
        <v>193</v>
      </c>
      <c r="F18">
        <f>128+14</f>
        <v>142</v>
      </c>
    </row>
    <row r="19">
      <c r="A19" t="s">
        <v>194</v>
      </c>
    </row>
    <row r="20">
      <c r="A20" t="s">
        <v>195</v>
      </c>
      <c r="B20" t="s">
        <v>196</v>
      </c>
    </row>
    <row r="21">
      <c r="A21" t="s">
        <v>197</v>
      </c>
      <c r="B21" t="s">
        <v>196</v>
      </c>
    </row>
    <row r="24">
      <c r="A24" t="s">
        <v>198</v>
      </c>
      <c r="B24" t="s">
        <v>199</v>
      </c>
      <c r="C24" t="s">
        <v>200</v>
      </c>
    </row>
    <row r="25">
      <c r="A25" t="s">
        <v>201</v>
      </c>
      <c r="B25" t="s">
        <v>196</v>
      </c>
    </row>
    <row r="26">
      <c r="A26" t="s">
        <v>202</v>
      </c>
      <c r="B26" t="s">
        <v>196</v>
      </c>
    </row>
    <row r="27">
      <c r="A27" t="s">
        <v>203</v>
      </c>
      <c r="B27" t="s">
        <v>196</v>
      </c>
    </row>
  </sheetData>
  <printOptions headings="0" gridLines="0"/>
  <pageMargins left="0.70069444444444395" right="0.70069444444444395" top="0.75208333333333299" bottom="0.75208333333333299"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1"/>
    </sheetView>
  </sheetViews>
  <sheetFormatPr defaultRowHeight="12.75"/>
  <sheetData>
    <row r="1">
      <c r="A1" t="s">
        <v>68</v>
      </c>
    </row>
    <row r="2">
      <c r="A2" t="s">
        <v>69</v>
      </c>
    </row>
    <row r="3">
      <c r="A3" t="s">
        <v>70</v>
      </c>
    </row>
    <row r="4">
      <c r="A4" t="s">
        <v>71</v>
      </c>
    </row>
    <row r="5">
      <c r="A5" t="s">
        <v>204</v>
      </c>
    </row>
    <row r="6"/>
    <row r="7">
      <c r="A7" t="s">
        <v>205</v>
      </c>
    </row>
    <row r="8">
      <c r="A8" t="s">
        <v>80</v>
      </c>
    </row>
    <row r="9">
      <c r="A9" t="s">
        <v>84</v>
      </c>
    </row>
    <row r="10"/>
    <row r="11">
      <c r="A11" t="s">
        <v>97</v>
      </c>
    </row>
    <row r="12">
      <c r="A12" t="s">
        <v>98</v>
      </c>
    </row>
    <row r="13">
      <c r="A13" t="s">
        <v>99</v>
      </c>
    </row>
    <row r="14">
      <c r="A14" t="s">
        <v>206</v>
      </c>
    </row>
    <row r="15">
      <c r="A15" t="s">
        <v>100</v>
      </c>
    </row>
    <row r="16">
      <c r="A16" t="s">
        <v>101</v>
      </c>
    </row>
    <row r="17">
      <c r="A17" t="s">
        <v>102</v>
      </c>
    </row>
    <row r="18">
      <c r="A18" t="s">
        <v>103</v>
      </c>
    </row>
    <row r="19">
      <c r="A19" t="s">
        <v>104</v>
      </c>
    </row>
    <row r="20">
      <c r="A20" t="s">
        <v>207</v>
      </c>
    </row>
    <row r="21">
      <c r="A21" t="s">
        <v>105</v>
      </c>
    </row>
    <row r="22">
      <c r="A22" t="s">
        <v>106</v>
      </c>
    </row>
    <row r="23">
      <c r="A23" t="s">
        <v>107</v>
      </c>
    </row>
  </sheetData>
  <printOptions headings="0" gridLines="0"/>
  <pageMargins left="0.70078740157480324" right="0.70078740157480324" top="0.75196850393700787" bottom="0.75196850393700787"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R7-Office/7.4.0.112</Application>
  <Company>SPecialiST RePack</Company>
  <DocSecurity>0</DocSecurity>
  <HyperlinksChanged>false</HyperlinksChanged>
  <LinksUpToDate>false</LinksUpToDate>
  <ScaleCrop>false</ScaleCrop>
  <SharedDoc>false</SharedDoc>
  <Templ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Анатолий</dc:creator>
  <dc:description/>
  <dc:language>ru-RU</dc:language>
  <cp:lastModifiedBy>Анатолий Алтаев</cp:lastModifiedBy>
  <cp:revision>602</cp:revision>
  <dcterms:created xsi:type="dcterms:W3CDTF">2016-10-02T21:31:15Z</dcterms:created>
  <dcterms:modified xsi:type="dcterms:W3CDTF">2024-01-16T05:35:10Z</dcterms:modified>
</cp:coreProperties>
</file>